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OGRAMATICA\3T 2019\"/>
    </mc:Choice>
  </mc:AlternateContent>
  <bookViews>
    <workbookView xWindow="0" yWindow="0" windowWidth="28800" windowHeight="12435"/>
  </bookViews>
  <sheets>
    <sheet name="I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" l="1"/>
  <c r="V28" i="1"/>
  <c r="U28" i="1"/>
  <c r="Y26" i="1"/>
  <c r="X26" i="1"/>
  <c r="Y25" i="1"/>
  <c r="X25" i="1"/>
  <c r="Y24" i="1"/>
  <c r="X24" i="1"/>
  <c r="Y23" i="1"/>
  <c r="Y22" i="1"/>
  <c r="X22" i="1"/>
  <c r="T22" i="1"/>
  <c r="S22" i="1"/>
  <c r="R22" i="1"/>
  <c r="Q22" i="1"/>
  <c r="P22" i="1"/>
  <c r="Y21" i="1"/>
  <c r="X21" i="1"/>
  <c r="T21" i="1"/>
  <c r="S21" i="1"/>
  <c r="R21" i="1"/>
  <c r="Q21" i="1"/>
  <c r="P21" i="1"/>
  <c r="Y20" i="1"/>
  <c r="S20" i="1"/>
  <c r="Q20" i="1"/>
  <c r="T20" i="1" s="1"/>
  <c r="P20" i="1"/>
  <c r="Y19" i="1"/>
  <c r="X19" i="1"/>
  <c r="S19" i="1"/>
  <c r="Q19" i="1"/>
  <c r="T19" i="1" s="1"/>
  <c r="P19" i="1"/>
  <c r="Y18" i="1"/>
  <c r="X18" i="1"/>
  <c r="S18" i="1"/>
  <c r="Q18" i="1"/>
  <c r="T18" i="1" s="1"/>
  <c r="P18" i="1"/>
  <c r="Y17" i="1"/>
  <c r="X17" i="1"/>
  <c r="T17" i="1"/>
  <c r="S17" i="1"/>
  <c r="R17" i="1"/>
  <c r="Q17" i="1"/>
  <c r="P17" i="1"/>
  <c r="Y16" i="1"/>
  <c r="X16" i="1"/>
  <c r="T16" i="1"/>
  <c r="Q16" i="1"/>
  <c r="P16" i="1"/>
  <c r="S16" i="1" s="1"/>
  <c r="Y15" i="1"/>
  <c r="Y14" i="1"/>
  <c r="X14" i="1"/>
  <c r="T14" i="1"/>
  <c r="S14" i="1"/>
  <c r="R14" i="1"/>
  <c r="Q14" i="1"/>
  <c r="P14" i="1"/>
  <c r="Y13" i="1"/>
  <c r="X13" i="1"/>
  <c r="S13" i="1"/>
  <c r="Q13" i="1"/>
  <c r="T13" i="1" s="1"/>
  <c r="P13" i="1"/>
  <c r="Y12" i="1"/>
  <c r="X12" i="1"/>
  <c r="S12" i="1"/>
  <c r="Q12" i="1"/>
  <c r="T12" i="1" s="1"/>
  <c r="P12" i="1"/>
  <c r="Y11" i="1"/>
  <c r="Q11" i="1"/>
  <c r="T11" i="1" s="1"/>
  <c r="P11" i="1"/>
  <c r="S11" i="1" s="1"/>
  <c r="Y10" i="1"/>
  <c r="T10" i="1"/>
  <c r="Q10" i="1"/>
  <c r="P10" i="1"/>
  <c r="S10" i="1" s="1"/>
</calcChain>
</file>

<file path=xl/sharedStrings.xml><?xml version="1.0" encoding="utf-8"?>
<sst xmlns="http://schemas.openxmlformats.org/spreadsheetml/2006/main" count="245" uniqueCount="95">
  <si>
    <t>Cuenta Pública 2019</t>
  </si>
  <si>
    <t>INDICADORES PARA RESULTADOS</t>
  </si>
  <si>
    <t>Del 1 de Enero al 30 de Septiembre de 2019</t>
  </si>
  <si>
    <t>Ente Público:     UNIVERSIDAD POLITÉCNICA DEL BICENTENARIO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</si>
  <si>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</si>
  <si>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</si>
  <si>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</si>
  <si>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</si>
  <si>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</si>
  <si>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</si>
  <si>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</si>
  <si>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</si>
  <si>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</si>
  <si>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</si>
  <si>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</si>
  <si>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</si>
  <si>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</si>
  <si>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</si>
  <si>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</si>
  <si>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</si>
  <si>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</si>
  <si>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</si>
  <si>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</si>
  <si>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</si>
  <si>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</si>
  <si>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</si>
  <si>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</si>
  <si>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</si>
  <si>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</si>
  <si>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</si>
  <si>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</si>
  <si>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</si>
  <si>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</si>
  <si>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</si>
  <si>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</si>
  <si>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 - Guanajuato Educado</t>
  </si>
  <si>
    <t>Impulso a la educación para la vida</t>
  </si>
  <si>
    <t>02</t>
  </si>
  <si>
    <t>02.05</t>
  </si>
  <si>
    <t>02.05.03</t>
  </si>
  <si>
    <t>P0775</t>
  </si>
  <si>
    <t xml:space="preserve">PORCENTAJE DE PROCESOS EDUCATIVOS CERTIFICADOS Y/O PROGRAMAS EDUCATIVOS ACREDITADOS </t>
  </si>
  <si>
    <t>COMPONENTE</t>
  </si>
  <si>
    <t>ESTRATEGICO</t>
  </si>
  <si>
    <t xml:space="preserve">EFICACIA </t>
  </si>
  <si>
    <t>ANUAL</t>
  </si>
  <si>
    <t>PORCENTAJE</t>
  </si>
  <si>
    <t>PROCESOS Y/O PROGRAMAS EDUCATIVOS CERTIFICADOS Y/O ACREDITADO /PROCESOS Y/O PROGRAMAS EDUCATIVOS PROGRAMADOS A SER CERTIFICADOS Y/O ACREDITADOS*100</t>
  </si>
  <si>
    <t>P0776</t>
  </si>
  <si>
    <t>P0772</t>
  </si>
  <si>
    <t xml:space="preserve">PORCENTAJE DE DOCENTES Y DIRECTIVOS FORTALECIDOS CON ALGUNA ACCIÓN FORMATIVA O LABORAL </t>
  </si>
  <si>
    <t xml:space="preserve">DOCENTES Y DIRECTIVOS FORTALECIDOS CON ALGUNA ACCIÓN FORMATIVA O LABORAL/DOCENTES Y DIRECTIVOS PROGRAMADOS A SER FORTALECIDOS CON ALGUNA ACCIÓN FORMATIVA O LABORAL*100 </t>
  </si>
  <si>
    <t>P0774</t>
  </si>
  <si>
    <t xml:space="preserve">PORCENTAJE DE ESTUDIANTES PARTICIPANDO EN CURSOS, ACTIVIDADES Y TALLERES COMPLEMENTARIAS PARA EL DESARROLLO INTEGRAL </t>
  </si>
  <si>
    <t>ESTUDIANTES PARTICIPANDO EN CURSO, ACTIVIDADES Y TALLERES COMPLEMENTARIAS PARA EL DESARROLLO INTEGRAL/ ESTUDIANTES PROGRAMADOS PARA PARTICIPAR EN CURSOS, ACTIVIDADES Y TALLERES COMPLEMENTARIAS PARA EL DESARROLLO INTEGRAL *100</t>
  </si>
  <si>
    <t>P0770</t>
  </si>
  <si>
    <t>PORCENTAJE DE ALUMNOS ATENDIDOS</t>
  </si>
  <si>
    <t>NÚMERO DE ALUMNOS ATENDIDOS/NÚMERO DE ALUMNOS PROYECTADOS A ATENDER *100</t>
  </si>
  <si>
    <t>P0769</t>
  </si>
  <si>
    <t>P0777</t>
  </si>
  <si>
    <t xml:space="preserve">PORCENTAJE DE NECESIDADES DE INFRAESTRUCTURA Y EQUIPAMIENTO ATENDIDAS </t>
  </si>
  <si>
    <t>NECESIDADES DE INFRAESTRUCTURA Y EQUIPAMIENTO ATENDIDAS/NECESIDADES DE INFRAESTRUCTURA Y EQUIPAMIENTO IDENTIFICADAS*100</t>
  </si>
  <si>
    <t>P0779</t>
  </si>
  <si>
    <t>PORCENTAJE DE ALUMNOS ATENDIDOS CON ACCIONES DE FORTALECIMIENTO</t>
  </si>
  <si>
    <t>ALUMNOS FORTALECIDOS CON ACCIONES DE FORTALECIMIENTO PARA LA VINCULACIÓN CON EL ENTORNO/ALUMNOS PROGRAMADOS A SER ATENDIDOS CON ACCIONES DE FORTALECIMIENTO PARA LA VINCULACIÓN CON EL ENTORNO*100</t>
  </si>
  <si>
    <t>P0781</t>
  </si>
  <si>
    <t xml:space="preserve">PORCENTAJE DE ALUMNOS ATENDIDOS CON ACCIONES PARA EL FORTALECIMIENTO DE COMPETENCIAS EMPRENDEDORAS </t>
  </si>
  <si>
    <t>ALUMNOS ATENDIDOS CON ACCIONES PARA EL FORTALECIMIENTO DE COMPETENCIAS EMPRENDEDORAS/ALUMNOS PROGRAMADOS PARA SER ATENDIDOS CON ACCIONES PARA EL FORTALECIMIENTO DE COMPETENCIAS EMPRENDEDORAS*100</t>
  </si>
  <si>
    <t xml:space="preserve">PORCENTAJE DE ALUMNOS CON PROYECTOS EN INCUBADORA DE EMPRESAS </t>
  </si>
  <si>
    <t>ALUMNOS CON PROYECTOS EN INCUBADORA DE EMPRESAS/ALUMNOS CON PROYECTOS EN INCUBADORAS DE EMPRESAS PROGRAMADOS*100</t>
  </si>
  <si>
    <t>P0773</t>
  </si>
  <si>
    <t xml:space="preserve">PORCENTAJE DE ALUMNOS ATENDIDOS EN PROGRAMAS DE DISCIPLINAS EMERGENTES O ÁREAS ESTRATÉGICAS </t>
  </si>
  <si>
    <t>ALUMNOS ATENDIDOS EN PROGRAMAS DE DISCIPLINAS EMERGENTES O ÁREAS ESTRATÉGICAS/ALUMNOS PROGRAMADOS A SER ATENDIDOS EN PROGRAMAS DE DISCIPLINAS EMERGENTES O ÁREAS ESTRATÉGICAS*100</t>
  </si>
  <si>
    <t>P0778</t>
  </si>
  <si>
    <t>PORCENTAJE DE BECAS Y APOYOS OTORGADOS</t>
  </si>
  <si>
    <t>BECAS Y APOYOS OTORGADOS/BECAS Y APOYOS PROGRAMADOS A OTORGAR*100</t>
  </si>
  <si>
    <t>P0771</t>
  </si>
  <si>
    <t xml:space="preserve">PORCENTAJE DE ALUMNOS EN RIESGO DE DESERCIÓN Y REPROBACIÓN ATENDIDOS CON APOYO ACADÉMICO Y/O PSICOSOCIAL </t>
  </si>
  <si>
    <t xml:space="preserve">ANUAL </t>
  </si>
  <si>
    <t>ALUMNOS EN RIESGO DE DESERCIÓN Y REPROBACIÓN ATENDIDOS CON APOYO ACADÉMICO Y/O PSICOSOCIAL/ALUMNOS EN RIESGO DE DESERCIÓN Y REPROBACIÓN IDENTIFICADOS*100</t>
  </si>
  <si>
    <t>Q0542</t>
  </si>
  <si>
    <t>INFRAESTRUCTURA DE LA UNIVERSIDAD POLITECNICA DEL BICENTENARIO</t>
  </si>
  <si>
    <t>G1008</t>
  </si>
  <si>
    <t>ADMINISTRACIÓN DE LOS RECURSOS HUMANOS, MATERIALES, FINANCIEROS Y DE SERVICIOS</t>
  </si>
  <si>
    <t>G2004</t>
  </si>
  <si>
    <t>DIRECCIÓN ESTRATÉGICA</t>
  </si>
  <si>
    <t>GESTION</t>
  </si>
  <si>
    <t>G2110</t>
  </si>
  <si>
    <t>OPERACIÓN DEL MODELO DE PLANEACIÓN Y EVALUACIÓN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</si>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</sst>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0_ ;[Red]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l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lef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44" fontId="7" fillId="2" borderId="6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44" fontId="7" fillId="2" borderId="7" xfId="2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6" xfId="0" quotePrefix="1" applyFont="1" applyFill="1" applyBorder="1" applyAlignment="1">
      <alignment horizontal="center" vertical="center" wrapText="1"/>
    </xf>
    <xf numFmtId="0" fontId="9" fillId="3" borderId="11" xfId="0" quotePrefix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9" fontId="9" fillId="0" borderId="0" xfId="3" applyFont="1" applyFill="1" applyAlignment="1" applyProtection="1">
      <alignment horizontal="center" vertical="center"/>
      <protection locked="0"/>
    </xf>
    <xf numFmtId="9" fontId="9" fillId="0" borderId="0" xfId="3" applyFont="1" applyAlignment="1" applyProtection="1">
      <alignment horizontal="center" vertical="center"/>
      <protection locked="0"/>
    </xf>
    <xf numFmtId="9" fontId="9" fillId="0" borderId="11" xfId="3" applyFont="1" applyBorder="1" applyAlignment="1">
      <alignment horizontal="center" vertical="center"/>
    </xf>
    <xf numFmtId="164" fontId="9" fillId="0" borderId="9" xfId="1" applyFont="1" applyBorder="1" applyAlignment="1">
      <alignment horizontal="right" vertical="center"/>
    </xf>
    <xf numFmtId="164" fontId="9" fillId="0" borderId="10" xfId="1" applyFont="1" applyBorder="1" applyAlignment="1">
      <alignment horizontal="right" vertical="center"/>
    </xf>
    <xf numFmtId="164" fontId="9" fillId="0" borderId="10" xfId="1" applyFont="1" applyBorder="1" applyAlignment="1">
      <alignment vertical="center"/>
    </xf>
    <xf numFmtId="9" fontId="9" fillId="0" borderId="9" xfId="3" applyFont="1" applyBorder="1" applyAlignment="1">
      <alignment horizontal="center" vertical="center"/>
    </xf>
    <xf numFmtId="9" fontId="9" fillId="0" borderId="13" xfId="3" applyFont="1" applyBorder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43" fontId="9" fillId="3" borderId="12" xfId="0" applyNumberFormat="1" applyFont="1" applyFill="1" applyBorder="1" applyAlignment="1">
      <alignment vertical="center" wrapText="1"/>
    </xf>
    <xf numFmtId="43" fontId="9" fillId="3" borderId="0" xfId="0" applyNumberFormat="1" applyFont="1" applyFill="1" applyBorder="1" applyAlignment="1">
      <alignment horizontal="center" vertical="center" wrapText="1"/>
    </xf>
    <xf numFmtId="43" fontId="9" fillId="3" borderId="11" xfId="0" applyNumberFormat="1" applyFont="1" applyFill="1" applyBorder="1" applyAlignment="1">
      <alignment horizontal="left" vertical="center" wrapText="1"/>
    </xf>
    <xf numFmtId="164" fontId="9" fillId="0" borderId="12" xfId="1" applyFont="1" applyFill="1" applyBorder="1" applyAlignment="1">
      <alignment horizontal="right" vertical="center"/>
    </xf>
    <xf numFmtId="164" fontId="9" fillId="0" borderId="0" xfId="1" applyFont="1" applyBorder="1" applyAlignment="1">
      <alignment horizontal="right" vertical="center"/>
    </xf>
    <xf numFmtId="164" fontId="9" fillId="0" borderId="0" xfId="1" applyFont="1" applyBorder="1" applyAlignment="1">
      <alignment vertical="center"/>
    </xf>
    <xf numFmtId="9" fontId="9" fillId="0" borderId="12" xfId="3" applyFont="1" applyBorder="1" applyAlignment="1">
      <alignment horizontal="center" vertical="center"/>
    </xf>
    <xf numFmtId="43" fontId="9" fillId="3" borderId="12" xfId="5" applyFont="1" applyFill="1" applyBorder="1" applyAlignment="1">
      <alignment vertical="center" wrapText="1"/>
    </xf>
    <xf numFmtId="43" fontId="9" fillId="3" borderId="0" xfId="5" applyFont="1" applyFill="1" applyBorder="1" applyAlignment="1">
      <alignment horizontal="center" vertical="center" wrapText="1"/>
    </xf>
    <xf numFmtId="43" fontId="9" fillId="3" borderId="11" xfId="5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1" applyFont="1" applyBorder="1" applyAlignment="1">
      <alignment horizontal="center" vertical="center"/>
    </xf>
    <xf numFmtId="164" fontId="9" fillId="0" borderId="12" xfId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164" fontId="9" fillId="0" borderId="11" xfId="1" applyFont="1" applyBorder="1" applyAlignment="1">
      <alignment horizontal="center" vertical="center"/>
    </xf>
    <xf numFmtId="9" fontId="9" fillId="0" borderId="12" xfId="3" applyFont="1" applyBorder="1" applyAlignment="1">
      <alignment horizontal="center" vertical="center"/>
    </xf>
    <xf numFmtId="9" fontId="9" fillId="0" borderId="11" xfId="3" applyFont="1" applyBorder="1" applyAlignment="1">
      <alignment horizontal="center" vertical="center"/>
    </xf>
    <xf numFmtId="164" fontId="9" fillId="0" borderId="12" xfId="1" applyFont="1" applyFill="1" applyBorder="1" applyAlignment="1">
      <alignment vertical="center"/>
    </xf>
    <xf numFmtId="2" fontId="9" fillId="0" borderId="0" xfId="0" applyNumberFormat="1" applyFont="1" applyFill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2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164" fontId="9" fillId="0" borderId="12" xfId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right" vertical="center" wrapText="1"/>
    </xf>
    <xf numFmtId="0" fontId="9" fillId="3" borderId="11" xfId="0" applyFont="1" applyFill="1" applyBorder="1" applyAlignment="1">
      <alignment horizontal="right" vertical="center" wrapText="1"/>
    </xf>
    <xf numFmtId="2" fontId="9" fillId="3" borderId="0" xfId="0" applyNumberFormat="1" applyFont="1" applyFill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9" fillId="0" borderId="12" xfId="1" applyFont="1" applyBorder="1" applyAlignment="1">
      <alignment horizontal="center" vertical="center"/>
    </xf>
    <xf numFmtId="164" fontId="9" fillId="0" borderId="1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3" borderId="0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11" fillId="3" borderId="0" xfId="0" applyFont="1" applyFill="1"/>
    <xf numFmtId="0" fontId="11" fillId="3" borderId="2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left" vertical="center" wrapText="1" indent="3"/>
    </xf>
    <xf numFmtId="0" fontId="11" fillId="3" borderId="3" xfId="0" applyFont="1" applyFill="1" applyBorder="1" applyAlignment="1">
      <alignment horizontal="left" vertical="center" wrapText="1" indent="3"/>
    </xf>
    <xf numFmtId="0" fontId="11" fillId="3" borderId="7" xfId="0" applyFont="1" applyFill="1" applyBorder="1" applyAlignment="1">
      <alignment horizontal="right" vertical="center" wrapText="1"/>
    </xf>
    <xf numFmtId="165" fontId="11" fillId="3" borderId="2" xfId="0" applyNumberFormat="1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/>
    <xf numFmtId="0" fontId="11" fillId="0" borderId="0" xfId="0" applyFont="1"/>
    <xf numFmtId="0" fontId="3" fillId="3" borderId="0" xfId="0" applyFont="1" applyFill="1" applyAlignment="1">
      <alignment horizontal="center"/>
    </xf>
    <xf numFmtId="43" fontId="3" fillId="0" borderId="0" xfId="0" applyNumberFormat="1" applyFont="1"/>
    <xf numFmtId="164" fontId="12" fillId="0" borderId="0" xfId="1" applyFont="1"/>
    <xf numFmtId="164" fontId="3" fillId="0" borderId="0" xfId="1" applyFont="1"/>
    <xf numFmtId="0" fontId="9" fillId="3" borderId="0" xfId="0" applyFont="1" applyFill="1"/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3" borderId="0" xfId="0" applyFont="1" applyFill="1" applyBorder="1"/>
  </cellXfs>
  <cellStyles count="6">
    <cellStyle name="Millares" xfId="1" builtinId="3"/>
    <cellStyle name="Millares 3" xfId="5"/>
    <cellStyle name="Moneda" xfId="2" builtinId="4"/>
    <cellStyle name="Normal" xfId="0" builtinId="0"/>
    <cellStyle name="Normal_141008Reportes Cuadros Institucionales-sectorialesADV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Y37"/>
  <sheetViews>
    <sheetView showGridLines="0" tabSelected="1" view="pageBreakPreview" zoomScaleNormal="100" zoomScaleSheetLayoutView="100" workbookViewId="0">
      <selection activeCell="F18" sqref="F18"/>
    </sheetView>
  </sheetViews>
  <sheetFormatPr baseColWidth="10" defaultRowHeight="12"/>
  <cols>
    <col min="1" max="1" width="2.140625" style="5" customWidth="1"/>
    <col min="2" max="2" width="22.140625" style="2" customWidth="1"/>
    <col min="3" max="3" width="25.28515625" style="2" bestFit="1" customWidth="1"/>
    <col min="4" max="4" width="8" style="114" customWidth="1"/>
    <col min="5" max="5" width="6.140625" style="2" customWidth="1"/>
    <col min="6" max="6" width="7" style="2" bestFit="1" customWidth="1"/>
    <col min="7" max="7" width="10.42578125" style="2" bestFit="1" customWidth="1"/>
    <col min="8" max="8" width="7.42578125" style="2" customWidth="1"/>
    <col min="9" max="9" width="68.7109375" style="2" customWidth="1"/>
    <col min="10" max="13" width="12.7109375" style="2" customWidth="1"/>
    <col min="14" max="14" width="14.85546875" style="2" customWidth="1"/>
    <col min="15" max="15" width="60.140625" style="2" customWidth="1"/>
    <col min="16" max="16" width="10.5703125" style="5" customWidth="1"/>
    <col min="17" max="17" width="9.42578125" style="2" customWidth="1"/>
    <col min="18" max="18" width="8.85546875" style="2" customWidth="1"/>
    <col min="19" max="19" width="9.28515625" style="2" customWidth="1"/>
    <col min="20" max="20" width="10" style="2" customWidth="1"/>
    <col min="21" max="21" width="16.28515625" style="2" bestFit="1" customWidth="1"/>
    <col min="22" max="22" width="13.42578125" style="2" bestFit="1" customWidth="1"/>
    <col min="23" max="23" width="16.28515625" style="2" bestFit="1" customWidth="1"/>
    <col min="24" max="24" width="11.42578125" style="2" customWidth="1"/>
    <col min="25" max="16384" width="11.42578125" style="2"/>
  </cols>
  <sheetData>
    <row r="1" spans="2: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5" customFormat="1" ht="8.25" customHeight="1"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5" customFormat="1" ht="24" customHeight="1">
      <c r="D5" s="6" t="s">
        <v>3</v>
      </c>
      <c r="E5" s="7"/>
      <c r="F5" s="7"/>
      <c r="G5" s="8"/>
      <c r="H5" s="9"/>
      <c r="I5" s="9"/>
      <c r="J5" s="9"/>
      <c r="K5" s="9"/>
      <c r="L5" s="10"/>
      <c r="M5" s="10"/>
      <c r="N5" s="11"/>
      <c r="O5" s="3"/>
    </row>
    <row r="6" spans="2:25" s="5" customFormat="1" ht="8.25" customHeight="1"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2" t="s">
        <v>4</v>
      </c>
      <c r="C7" s="13"/>
      <c r="D7" s="14" t="s">
        <v>5</v>
      </c>
      <c r="E7" s="15"/>
      <c r="F7" s="15"/>
      <c r="G7" s="15"/>
      <c r="H7" s="16"/>
      <c r="I7" s="17" t="s">
        <v>6</v>
      </c>
      <c r="J7" s="17"/>
      <c r="K7" s="17"/>
      <c r="L7" s="17"/>
      <c r="M7" s="17"/>
      <c r="N7" s="17"/>
      <c r="O7" s="17"/>
      <c r="P7" s="17" t="s">
        <v>7</v>
      </c>
      <c r="Q7" s="17"/>
      <c r="R7" s="17"/>
      <c r="S7" s="17"/>
      <c r="T7" s="17"/>
      <c r="U7" s="17" t="s">
        <v>8</v>
      </c>
      <c r="V7" s="17"/>
      <c r="W7" s="17"/>
      <c r="X7" s="17"/>
      <c r="Y7" s="17"/>
    </row>
    <row r="8" spans="2:25">
      <c r="B8" s="18" t="s">
        <v>9</v>
      </c>
      <c r="C8" s="18" t="s">
        <v>10</v>
      </c>
      <c r="D8" s="19" t="s">
        <v>11</v>
      </c>
      <c r="E8" s="19" t="s">
        <v>12</v>
      </c>
      <c r="F8" s="19" t="s">
        <v>13</v>
      </c>
      <c r="G8" s="19" t="s">
        <v>14</v>
      </c>
      <c r="H8" s="19" t="s">
        <v>15</v>
      </c>
      <c r="I8" s="20" t="s">
        <v>16</v>
      </c>
      <c r="J8" s="20" t="s">
        <v>17</v>
      </c>
      <c r="K8" s="20" t="s">
        <v>18</v>
      </c>
      <c r="L8" s="20" t="s">
        <v>19</v>
      </c>
      <c r="M8" s="20" t="s">
        <v>20</v>
      </c>
      <c r="N8" s="20" t="s">
        <v>21</v>
      </c>
      <c r="O8" s="20" t="s">
        <v>22</v>
      </c>
      <c r="P8" s="20" t="s">
        <v>23</v>
      </c>
      <c r="Q8" s="20" t="s">
        <v>24</v>
      </c>
      <c r="R8" s="20" t="s">
        <v>25</v>
      </c>
      <c r="S8" s="21" t="s">
        <v>26</v>
      </c>
      <c r="T8" s="22"/>
      <c r="U8" s="20" t="s">
        <v>27</v>
      </c>
      <c r="V8" s="23" t="s">
        <v>28</v>
      </c>
      <c r="W8" s="23" t="s">
        <v>29</v>
      </c>
      <c r="X8" s="21" t="s">
        <v>30</v>
      </c>
      <c r="Y8" s="22"/>
    </row>
    <row r="9" spans="2:25" ht="15.75" customHeight="1">
      <c r="B9" s="24"/>
      <c r="C9" s="24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  <c r="O9" s="26"/>
      <c r="P9" s="27"/>
      <c r="Q9" s="27"/>
      <c r="R9" s="27"/>
      <c r="S9" s="28" t="s">
        <v>31</v>
      </c>
      <c r="T9" s="28" t="s">
        <v>32</v>
      </c>
      <c r="U9" s="27"/>
      <c r="V9" s="29"/>
      <c r="W9" s="29"/>
      <c r="X9" s="28" t="s">
        <v>33</v>
      </c>
      <c r="Y9" s="28" t="s">
        <v>34</v>
      </c>
    </row>
    <row r="10" spans="2:25" ht="44.25" customHeight="1">
      <c r="B10" s="30" t="s">
        <v>35</v>
      </c>
      <c r="C10" s="31" t="s">
        <v>36</v>
      </c>
      <c r="D10" s="32" t="s">
        <v>37</v>
      </c>
      <c r="E10" s="33" t="s">
        <v>38</v>
      </c>
      <c r="F10" s="33" t="s">
        <v>39</v>
      </c>
      <c r="G10" s="34" t="s">
        <v>40</v>
      </c>
      <c r="H10" s="35">
        <v>3049</v>
      </c>
      <c r="I10" s="30" t="s">
        <v>41</v>
      </c>
      <c r="J10" s="36" t="s">
        <v>42</v>
      </c>
      <c r="K10" s="36" t="s">
        <v>43</v>
      </c>
      <c r="L10" s="36" t="s">
        <v>44</v>
      </c>
      <c r="M10" s="36" t="s">
        <v>45</v>
      </c>
      <c r="N10" s="36" t="s">
        <v>46</v>
      </c>
      <c r="O10" s="37" t="s">
        <v>47</v>
      </c>
      <c r="P10" s="38">
        <f>2/2</f>
        <v>1</v>
      </c>
      <c r="Q10" s="38">
        <f>2/2</f>
        <v>1</v>
      </c>
      <c r="R10" s="39">
        <v>0</v>
      </c>
      <c r="S10" s="39">
        <f>R10/P10</f>
        <v>0</v>
      </c>
      <c r="T10" s="40">
        <f>R10/Q10</f>
        <v>0</v>
      </c>
      <c r="U10" s="41">
        <v>0</v>
      </c>
      <c r="V10" s="42">
        <v>88713.08</v>
      </c>
      <c r="W10" s="43">
        <v>85862.69</v>
      </c>
      <c r="X10" s="44">
        <v>0</v>
      </c>
      <c r="Y10" s="45">
        <f>W10/V10</f>
        <v>0.9678695633158042</v>
      </c>
    </row>
    <row r="11" spans="2:25" ht="44.25" customHeight="1">
      <c r="B11" s="46" t="s">
        <v>35</v>
      </c>
      <c r="C11" s="47" t="s">
        <v>36</v>
      </c>
      <c r="D11" s="34" t="s">
        <v>37</v>
      </c>
      <c r="E11" s="33" t="s">
        <v>38</v>
      </c>
      <c r="F11" s="33" t="s">
        <v>39</v>
      </c>
      <c r="G11" s="48" t="s">
        <v>48</v>
      </c>
      <c r="H11" s="35">
        <v>3049</v>
      </c>
      <c r="I11" s="49" t="s">
        <v>41</v>
      </c>
      <c r="J11" s="50" t="s">
        <v>42</v>
      </c>
      <c r="K11" s="50" t="s">
        <v>43</v>
      </c>
      <c r="L11" s="50" t="s">
        <v>44</v>
      </c>
      <c r="M11" s="50" t="s">
        <v>45</v>
      </c>
      <c r="N11" s="50" t="s">
        <v>46</v>
      </c>
      <c r="O11" s="51" t="s">
        <v>47</v>
      </c>
      <c r="P11" s="38">
        <f>2/2</f>
        <v>1</v>
      </c>
      <c r="Q11" s="38">
        <f>2/2</f>
        <v>1</v>
      </c>
      <c r="R11" s="39">
        <v>0</v>
      </c>
      <c r="S11" s="39">
        <f t="shared" ref="S11:S13" si="0">R11/P11</f>
        <v>0</v>
      </c>
      <c r="T11" s="40">
        <f t="shared" ref="T11:T13" si="1">R11/Q11</f>
        <v>0</v>
      </c>
      <c r="U11" s="52">
        <v>0</v>
      </c>
      <c r="V11" s="53">
        <v>92991.35</v>
      </c>
      <c r="W11" s="54">
        <v>67411.25</v>
      </c>
      <c r="X11" s="55">
        <v>0</v>
      </c>
      <c r="Y11" s="40">
        <f t="shared" ref="Y11:Y26" si="2">W11/V11</f>
        <v>0.7249195758530228</v>
      </c>
    </row>
    <row r="12" spans="2:25" ht="44.25" customHeight="1">
      <c r="B12" s="46" t="s">
        <v>35</v>
      </c>
      <c r="C12" s="47" t="s">
        <v>36</v>
      </c>
      <c r="D12" s="34" t="s">
        <v>37</v>
      </c>
      <c r="E12" s="33" t="s">
        <v>38</v>
      </c>
      <c r="F12" s="33" t="s">
        <v>39</v>
      </c>
      <c r="G12" s="34" t="s">
        <v>49</v>
      </c>
      <c r="H12" s="35">
        <v>3049</v>
      </c>
      <c r="I12" s="56" t="s">
        <v>50</v>
      </c>
      <c r="J12" s="57" t="s">
        <v>42</v>
      </c>
      <c r="K12" s="57" t="s">
        <v>43</v>
      </c>
      <c r="L12" s="50" t="s">
        <v>44</v>
      </c>
      <c r="M12" s="50" t="s">
        <v>45</v>
      </c>
      <c r="N12" s="50" t="s">
        <v>46</v>
      </c>
      <c r="O12" s="58" t="s">
        <v>51</v>
      </c>
      <c r="P12" s="38">
        <f>48/48</f>
        <v>1</v>
      </c>
      <c r="Q12" s="38">
        <f>48/48</f>
        <v>1</v>
      </c>
      <c r="R12" s="39">
        <v>0</v>
      </c>
      <c r="S12" s="39">
        <f t="shared" si="0"/>
        <v>0</v>
      </c>
      <c r="T12" s="40">
        <f t="shared" si="1"/>
        <v>0</v>
      </c>
      <c r="U12" s="52">
        <v>566682.23</v>
      </c>
      <c r="V12" s="53">
        <v>528253.9</v>
      </c>
      <c r="W12" s="54">
        <v>484645.13</v>
      </c>
      <c r="X12" s="55">
        <f t="shared" ref="X12:X26" si="3">W12/U12</f>
        <v>0.85523262305225278</v>
      </c>
      <c r="Y12" s="40">
        <f t="shared" si="2"/>
        <v>0.91744732977835086</v>
      </c>
    </row>
    <row r="13" spans="2:25" ht="44.25" customHeight="1">
      <c r="B13" s="46" t="s">
        <v>35</v>
      </c>
      <c r="C13" s="47" t="s">
        <v>36</v>
      </c>
      <c r="D13" s="34" t="s">
        <v>37</v>
      </c>
      <c r="E13" s="33" t="s">
        <v>38</v>
      </c>
      <c r="F13" s="33" t="s">
        <v>39</v>
      </c>
      <c r="G13" s="34" t="s">
        <v>52</v>
      </c>
      <c r="H13" s="35">
        <v>3049</v>
      </c>
      <c r="I13" s="46" t="s">
        <v>53</v>
      </c>
      <c r="J13" s="59" t="s">
        <v>42</v>
      </c>
      <c r="K13" s="59" t="s">
        <v>43</v>
      </c>
      <c r="L13" s="59" t="s">
        <v>44</v>
      </c>
      <c r="M13" s="59" t="s">
        <v>45</v>
      </c>
      <c r="N13" s="59" t="s">
        <v>46</v>
      </c>
      <c r="O13" s="60" t="s">
        <v>54</v>
      </c>
      <c r="P13" s="38">
        <f>1288/1288</f>
        <v>1</v>
      </c>
      <c r="Q13" s="38">
        <f>1288/1288</f>
        <v>1</v>
      </c>
      <c r="R13" s="39">
        <v>0.63</v>
      </c>
      <c r="S13" s="39">
        <f t="shared" si="0"/>
        <v>0.63</v>
      </c>
      <c r="T13" s="40">
        <f t="shared" si="1"/>
        <v>0.63</v>
      </c>
      <c r="U13" s="52">
        <v>619083.74</v>
      </c>
      <c r="V13" s="53">
        <v>866024.08</v>
      </c>
      <c r="W13" s="54">
        <v>805590.86</v>
      </c>
      <c r="X13" s="55">
        <f t="shared" si="3"/>
        <v>1.301263153834407</v>
      </c>
      <c r="Y13" s="40">
        <f t="shared" si="2"/>
        <v>0.93021762166243693</v>
      </c>
    </row>
    <row r="14" spans="2:25" ht="44.25" customHeight="1">
      <c r="B14" s="46" t="s">
        <v>35</v>
      </c>
      <c r="C14" s="47" t="s">
        <v>36</v>
      </c>
      <c r="D14" s="34" t="s">
        <v>37</v>
      </c>
      <c r="E14" s="33" t="s">
        <v>38</v>
      </c>
      <c r="F14" s="33" t="s">
        <v>39</v>
      </c>
      <c r="G14" s="48" t="s">
        <v>55</v>
      </c>
      <c r="H14" s="35">
        <v>3049</v>
      </c>
      <c r="I14" s="46" t="s">
        <v>56</v>
      </c>
      <c r="J14" s="59" t="s">
        <v>42</v>
      </c>
      <c r="K14" s="59" t="s">
        <v>43</v>
      </c>
      <c r="L14" s="59" t="s">
        <v>44</v>
      </c>
      <c r="M14" s="59" t="s">
        <v>45</v>
      </c>
      <c r="N14" s="59" t="s">
        <v>46</v>
      </c>
      <c r="O14" s="60" t="s">
        <v>57</v>
      </c>
      <c r="P14" s="38">
        <f>1840/1840</f>
        <v>1</v>
      </c>
      <c r="Q14" s="38">
        <f>1840/1840</f>
        <v>1</v>
      </c>
      <c r="R14" s="39">
        <f>T14</f>
        <v>0.96948974224092588</v>
      </c>
      <c r="S14" s="39">
        <f>1843/1901</f>
        <v>0.96948974224092588</v>
      </c>
      <c r="T14" s="40">
        <f>1843/1901</f>
        <v>0.96948974224092588</v>
      </c>
      <c r="U14" s="52">
        <v>29593690.510000002</v>
      </c>
      <c r="V14" s="53">
        <v>29365860.199999999</v>
      </c>
      <c r="W14" s="54">
        <v>27834758.829999998</v>
      </c>
      <c r="X14" s="55">
        <f t="shared" si="3"/>
        <v>0.94056396313918189</v>
      </c>
      <c r="Y14" s="40">
        <f t="shared" si="2"/>
        <v>0.94786117758607324</v>
      </c>
    </row>
    <row r="15" spans="2:25" ht="44.25" customHeight="1">
      <c r="B15" s="46" t="s">
        <v>35</v>
      </c>
      <c r="C15" s="47" t="s">
        <v>36</v>
      </c>
      <c r="D15" s="34" t="s">
        <v>37</v>
      </c>
      <c r="E15" s="33" t="s">
        <v>38</v>
      </c>
      <c r="F15" s="33" t="s">
        <v>39</v>
      </c>
      <c r="G15" s="34" t="s">
        <v>58</v>
      </c>
      <c r="H15" s="35">
        <v>3049</v>
      </c>
      <c r="I15" s="46"/>
      <c r="J15" s="59" t="s">
        <v>42</v>
      </c>
      <c r="K15" s="59" t="s">
        <v>43</v>
      </c>
      <c r="L15" s="59" t="s">
        <v>44</v>
      </c>
      <c r="M15" s="59" t="s">
        <v>45</v>
      </c>
      <c r="N15" s="59"/>
      <c r="O15" s="60"/>
      <c r="P15" s="38"/>
      <c r="Q15" s="38"/>
      <c r="R15" s="61"/>
      <c r="S15" s="39"/>
      <c r="T15" s="40"/>
      <c r="U15" s="52">
        <v>0</v>
      </c>
      <c r="V15" s="62">
        <v>33071.17</v>
      </c>
      <c r="W15" s="54">
        <v>33071.17</v>
      </c>
      <c r="X15" s="55">
        <v>0</v>
      </c>
      <c r="Y15" s="40">
        <f t="shared" si="2"/>
        <v>1</v>
      </c>
    </row>
    <row r="16" spans="2:25" ht="44.25" customHeight="1">
      <c r="B16" s="46" t="s">
        <v>35</v>
      </c>
      <c r="C16" s="47" t="s">
        <v>36</v>
      </c>
      <c r="D16" s="34" t="s">
        <v>37</v>
      </c>
      <c r="E16" s="33" t="s">
        <v>38</v>
      </c>
      <c r="F16" s="33" t="s">
        <v>39</v>
      </c>
      <c r="G16" s="34" t="s">
        <v>59</v>
      </c>
      <c r="H16" s="35">
        <v>3049</v>
      </c>
      <c r="I16" s="46" t="s">
        <v>60</v>
      </c>
      <c r="J16" s="59" t="s">
        <v>42</v>
      </c>
      <c r="K16" s="59" t="s">
        <v>43</v>
      </c>
      <c r="L16" s="59" t="s">
        <v>44</v>
      </c>
      <c r="M16" s="59" t="s">
        <v>45</v>
      </c>
      <c r="N16" s="59" t="s">
        <v>46</v>
      </c>
      <c r="O16" s="60" t="s">
        <v>61</v>
      </c>
      <c r="P16" s="38">
        <f>11/11</f>
        <v>1</v>
      </c>
      <c r="Q16" s="38">
        <f>11/11</f>
        <v>1</v>
      </c>
      <c r="R16" s="39">
        <v>0</v>
      </c>
      <c r="S16" s="39">
        <f t="shared" ref="S16" si="4">R16/P16</f>
        <v>0</v>
      </c>
      <c r="T16" s="40">
        <f t="shared" ref="T16" si="5">R16/Q16</f>
        <v>0</v>
      </c>
      <c r="U16" s="52">
        <v>771871.21</v>
      </c>
      <c r="V16" s="53">
        <v>1272456.74</v>
      </c>
      <c r="W16" s="54">
        <v>1185407.53</v>
      </c>
      <c r="X16" s="55">
        <f t="shared" si="3"/>
        <v>1.5357581869130734</v>
      </c>
      <c r="Y16" s="40">
        <f t="shared" si="2"/>
        <v>0.93158965074128963</v>
      </c>
    </row>
    <row r="17" spans="1:25" ht="44.25" customHeight="1">
      <c r="B17" s="46" t="s">
        <v>35</v>
      </c>
      <c r="C17" s="47" t="s">
        <v>36</v>
      </c>
      <c r="D17" s="34" t="s">
        <v>37</v>
      </c>
      <c r="E17" s="33" t="s">
        <v>38</v>
      </c>
      <c r="F17" s="33" t="s">
        <v>39</v>
      </c>
      <c r="G17" s="34" t="s">
        <v>62</v>
      </c>
      <c r="H17" s="35">
        <v>3049</v>
      </c>
      <c r="I17" s="46" t="s">
        <v>63</v>
      </c>
      <c r="J17" s="59" t="s">
        <v>42</v>
      </c>
      <c r="K17" s="59" t="s">
        <v>43</v>
      </c>
      <c r="L17" s="59" t="s">
        <v>44</v>
      </c>
      <c r="M17" s="59" t="s">
        <v>45</v>
      </c>
      <c r="N17" s="59" t="s">
        <v>46</v>
      </c>
      <c r="O17" s="60" t="s">
        <v>64</v>
      </c>
      <c r="P17" s="38">
        <f>977/977</f>
        <v>1</v>
      </c>
      <c r="Q17" s="38">
        <f>977/977</f>
        <v>1</v>
      </c>
      <c r="R17" s="39">
        <f>T17</f>
        <v>0.66600397614314111</v>
      </c>
      <c r="S17" s="39">
        <f>670/1006</f>
        <v>0.66600397614314111</v>
      </c>
      <c r="T17" s="40">
        <f>670/1006</f>
        <v>0.66600397614314111</v>
      </c>
      <c r="U17" s="52">
        <v>1568956.34</v>
      </c>
      <c r="V17" s="53">
        <v>1567722.35</v>
      </c>
      <c r="W17" s="54">
        <v>1460554.31</v>
      </c>
      <c r="X17" s="55">
        <f t="shared" si="3"/>
        <v>0.9309081921298078</v>
      </c>
      <c r="Y17" s="40">
        <f t="shared" si="2"/>
        <v>0.93164093118912283</v>
      </c>
    </row>
    <row r="18" spans="1:25" ht="44.25" customHeight="1">
      <c r="B18" s="46" t="s">
        <v>35</v>
      </c>
      <c r="C18" s="47" t="s">
        <v>36</v>
      </c>
      <c r="D18" s="34" t="s">
        <v>37</v>
      </c>
      <c r="E18" s="33" t="s">
        <v>38</v>
      </c>
      <c r="F18" s="33" t="s">
        <v>39</v>
      </c>
      <c r="G18" s="34" t="s">
        <v>65</v>
      </c>
      <c r="H18" s="35">
        <v>3049</v>
      </c>
      <c r="I18" s="46" t="s">
        <v>66</v>
      </c>
      <c r="J18" s="59" t="s">
        <v>42</v>
      </c>
      <c r="K18" s="59" t="s">
        <v>43</v>
      </c>
      <c r="L18" s="59" t="s">
        <v>44</v>
      </c>
      <c r="M18" s="59" t="s">
        <v>45</v>
      </c>
      <c r="N18" s="59" t="s">
        <v>46</v>
      </c>
      <c r="O18" s="60" t="s">
        <v>67</v>
      </c>
      <c r="P18" s="38">
        <f>215/215</f>
        <v>1</v>
      </c>
      <c r="Q18" s="38">
        <f>215/215</f>
        <v>1</v>
      </c>
      <c r="R18" s="39">
        <v>0</v>
      </c>
      <c r="S18" s="39">
        <f t="shared" ref="S18:S20" si="6">R18/P18</f>
        <v>0</v>
      </c>
      <c r="T18" s="40">
        <f t="shared" ref="T18:T20" si="7">R18/Q18</f>
        <v>0</v>
      </c>
      <c r="U18" s="63">
        <v>640548.82999999996</v>
      </c>
      <c r="V18" s="64">
        <v>449335.55</v>
      </c>
      <c r="W18" s="65">
        <v>441383.2</v>
      </c>
      <c r="X18" s="66">
        <f t="shared" si="3"/>
        <v>0.68907033988337785</v>
      </c>
      <c r="Y18" s="67">
        <f t="shared" si="2"/>
        <v>0.98230197899988114</v>
      </c>
    </row>
    <row r="19" spans="1:25" ht="44.25" customHeight="1">
      <c r="B19" s="46" t="s">
        <v>35</v>
      </c>
      <c r="C19" s="47" t="s">
        <v>36</v>
      </c>
      <c r="D19" s="34" t="s">
        <v>37</v>
      </c>
      <c r="E19" s="33" t="s">
        <v>38</v>
      </c>
      <c r="F19" s="33" t="s">
        <v>39</v>
      </c>
      <c r="G19" s="34" t="s">
        <v>65</v>
      </c>
      <c r="H19" s="35">
        <v>3049</v>
      </c>
      <c r="I19" s="46" t="s">
        <v>68</v>
      </c>
      <c r="J19" s="59" t="s">
        <v>42</v>
      </c>
      <c r="K19" s="59" t="s">
        <v>43</v>
      </c>
      <c r="L19" s="59" t="s">
        <v>44</v>
      </c>
      <c r="M19" s="59" t="s">
        <v>45</v>
      </c>
      <c r="N19" s="59" t="s">
        <v>46</v>
      </c>
      <c r="O19" s="60" t="s">
        <v>69</v>
      </c>
      <c r="P19" s="38">
        <f>28/28</f>
        <v>1</v>
      </c>
      <c r="Q19" s="38">
        <f>28/28</f>
        <v>1</v>
      </c>
      <c r="R19" s="39">
        <v>0</v>
      </c>
      <c r="S19" s="39">
        <f t="shared" si="6"/>
        <v>0</v>
      </c>
      <c r="T19" s="40">
        <f t="shared" si="7"/>
        <v>0</v>
      </c>
      <c r="U19" s="63"/>
      <c r="V19" s="64"/>
      <c r="W19" s="65"/>
      <c r="X19" s="66" t="e">
        <f t="shared" si="3"/>
        <v>#DIV/0!</v>
      </c>
      <c r="Y19" s="67" t="e">
        <f t="shared" si="2"/>
        <v>#DIV/0!</v>
      </c>
    </row>
    <row r="20" spans="1:25" ht="44.25" customHeight="1">
      <c r="B20" s="46" t="s">
        <v>35</v>
      </c>
      <c r="C20" s="47" t="s">
        <v>36</v>
      </c>
      <c r="D20" s="34" t="s">
        <v>37</v>
      </c>
      <c r="E20" s="33" t="s">
        <v>38</v>
      </c>
      <c r="F20" s="33" t="s">
        <v>39</v>
      </c>
      <c r="G20" s="34" t="s">
        <v>70</v>
      </c>
      <c r="H20" s="35">
        <v>3049</v>
      </c>
      <c r="I20" s="46" t="s">
        <v>71</v>
      </c>
      <c r="J20" s="59" t="s">
        <v>42</v>
      </c>
      <c r="K20" s="59" t="s">
        <v>43</v>
      </c>
      <c r="L20" s="59" t="s">
        <v>44</v>
      </c>
      <c r="M20" s="59" t="s">
        <v>45</v>
      </c>
      <c r="N20" s="59" t="s">
        <v>46</v>
      </c>
      <c r="O20" s="60" t="s">
        <v>72</v>
      </c>
      <c r="P20" s="38">
        <f>150/150</f>
        <v>1</v>
      </c>
      <c r="Q20" s="38">
        <f>150/150</f>
        <v>1</v>
      </c>
      <c r="R20" s="39">
        <v>0</v>
      </c>
      <c r="S20" s="39">
        <f t="shared" si="6"/>
        <v>0</v>
      </c>
      <c r="T20" s="40">
        <f t="shared" si="7"/>
        <v>0</v>
      </c>
      <c r="U20" s="52">
        <v>0</v>
      </c>
      <c r="V20" s="53">
        <v>35352.36</v>
      </c>
      <c r="W20" s="62">
        <v>35352.36</v>
      </c>
      <c r="X20" s="55">
        <v>0</v>
      </c>
      <c r="Y20" s="40">
        <f t="shared" si="2"/>
        <v>1</v>
      </c>
    </row>
    <row r="21" spans="1:25" ht="44.25" customHeight="1">
      <c r="B21" s="46" t="s">
        <v>35</v>
      </c>
      <c r="C21" s="47" t="s">
        <v>36</v>
      </c>
      <c r="D21" s="34" t="s">
        <v>37</v>
      </c>
      <c r="E21" s="33" t="s">
        <v>38</v>
      </c>
      <c r="F21" s="33" t="s">
        <v>39</v>
      </c>
      <c r="G21" s="34" t="s">
        <v>73</v>
      </c>
      <c r="H21" s="35">
        <v>3049</v>
      </c>
      <c r="I21" s="46" t="s">
        <v>74</v>
      </c>
      <c r="J21" s="59" t="s">
        <v>42</v>
      </c>
      <c r="K21" s="59" t="s">
        <v>43</v>
      </c>
      <c r="L21" s="59" t="s">
        <v>44</v>
      </c>
      <c r="M21" s="59" t="s">
        <v>45</v>
      </c>
      <c r="N21" s="59" t="s">
        <v>46</v>
      </c>
      <c r="O21" s="60" t="s">
        <v>75</v>
      </c>
      <c r="P21" s="38">
        <f>570/570</f>
        <v>1</v>
      </c>
      <c r="Q21" s="38">
        <f>570/570</f>
        <v>1</v>
      </c>
      <c r="R21" s="39">
        <f>T21</f>
        <v>0.92708333333333337</v>
      </c>
      <c r="S21" s="39">
        <f>178/192</f>
        <v>0.92708333333333337</v>
      </c>
      <c r="T21" s="40">
        <f>178/192</f>
        <v>0.92708333333333337</v>
      </c>
      <c r="U21" s="52">
        <v>10212.76</v>
      </c>
      <c r="V21" s="53">
        <v>498624.51</v>
      </c>
      <c r="W21" s="54">
        <v>498624.51</v>
      </c>
      <c r="X21" s="55">
        <f t="shared" si="3"/>
        <v>48.823678417979075</v>
      </c>
      <c r="Y21" s="40">
        <f t="shared" si="2"/>
        <v>1</v>
      </c>
    </row>
    <row r="22" spans="1:25" ht="44.25" customHeight="1">
      <c r="B22" s="46" t="s">
        <v>35</v>
      </c>
      <c r="C22" s="47" t="s">
        <v>36</v>
      </c>
      <c r="D22" s="34" t="s">
        <v>37</v>
      </c>
      <c r="E22" s="33" t="s">
        <v>38</v>
      </c>
      <c r="F22" s="33" t="s">
        <v>39</v>
      </c>
      <c r="G22" s="34" t="s">
        <v>76</v>
      </c>
      <c r="H22" s="35">
        <v>3049</v>
      </c>
      <c r="I22" s="46" t="s">
        <v>77</v>
      </c>
      <c r="J22" s="59" t="s">
        <v>42</v>
      </c>
      <c r="K22" s="59" t="s">
        <v>43</v>
      </c>
      <c r="L22" s="59" t="s">
        <v>44</v>
      </c>
      <c r="M22" s="59" t="s">
        <v>78</v>
      </c>
      <c r="N22" s="59" t="s">
        <v>46</v>
      </c>
      <c r="O22" s="60" t="s">
        <v>79</v>
      </c>
      <c r="P22" s="38">
        <f>290/290</f>
        <v>1</v>
      </c>
      <c r="Q22" s="38">
        <f>290/290</f>
        <v>1</v>
      </c>
      <c r="R22" s="39">
        <f>T22</f>
        <v>1</v>
      </c>
      <c r="S22" s="39">
        <f>310/310</f>
        <v>1</v>
      </c>
      <c r="T22" s="40">
        <f>310/310</f>
        <v>1</v>
      </c>
      <c r="U22" s="68">
        <v>550976.81999999995</v>
      </c>
      <c r="V22" s="54">
        <v>313624.34000000003</v>
      </c>
      <c r="W22" s="54">
        <v>305467.39</v>
      </c>
      <c r="X22" s="55">
        <f t="shared" si="3"/>
        <v>0.55441060115741359</v>
      </c>
      <c r="Y22" s="40">
        <f t="shared" si="2"/>
        <v>0.97399133625916912</v>
      </c>
    </row>
    <row r="23" spans="1:25" ht="44.25" customHeight="1">
      <c r="B23" s="46" t="s">
        <v>35</v>
      </c>
      <c r="C23" s="47" t="s">
        <v>36</v>
      </c>
      <c r="D23" s="34" t="s">
        <v>37</v>
      </c>
      <c r="E23" s="33" t="s">
        <v>38</v>
      </c>
      <c r="F23" s="33" t="s">
        <v>39</v>
      </c>
      <c r="G23" s="48" t="s">
        <v>80</v>
      </c>
      <c r="H23" s="35">
        <v>3049</v>
      </c>
      <c r="I23" s="46" t="s">
        <v>81</v>
      </c>
      <c r="J23" s="59" t="s">
        <v>42</v>
      </c>
      <c r="K23" s="59" t="s">
        <v>43</v>
      </c>
      <c r="L23" s="59" t="s">
        <v>44</v>
      </c>
      <c r="M23" s="59" t="s">
        <v>78</v>
      </c>
      <c r="N23" s="59"/>
      <c r="O23" s="60"/>
      <c r="P23" s="69"/>
      <c r="Q23" s="69"/>
      <c r="R23" s="61"/>
      <c r="S23" s="70"/>
      <c r="T23" s="71"/>
      <c r="U23" s="68">
        <v>0</v>
      </c>
      <c r="V23" s="54">
        <v>3801904.64</v>
      </c>
      <c r="W23" s="54">
        <v>2025654.24</v>
      </c>
      <c r="X23" s="55">
        <v>0</v>
      </c>
      <c r="Y23" s="40">
        <f t="shared" si="2"/>
        <v>0.53279985475911351</v>
      </c>
    </row>
    <row r="24" spans="1:25" ht="44.25" customHeight="1">
      <c r="B24" s="46" t="s">
        <v>35</v>
      </c>
      <c r="C24" s="47" t="s">
        <v>36</v>
      </c>
      <c r="D24" s="34" t="s">
        <v>37</v>
      </c>
      <c r="E24" s="33" t="s">
        <v>38</v>
      </c>
      <c r="F24" s="33" t="s">
        <v>39</v>
      </c>
      <c r="G24" s="48" t="s">
        <v>82</v>
      </c>
      <c r="H24" s="35">
        <v>3049</v>
      </c>
      <c r="I24" s="46" t="s">
        <v>83</v>
      </c>
      <c r="J24" s="59" t="s">
        <v>42</v>
      </c>
      <c r="K24" s="59" t="s">
        <v>43</v>
      </c>
      <c r="L24" s="59"/>
      <c r="M24" s="59"/>
      <c r="N24" s="59"/>
      <c r="O24" s="60"/>
      <c r="P24" s="72"/>
      <c r="Q24" s="72"/>
      <c r="R24" s="73"/>
      <c r="S24" s="74"/>
      <c r="T24" s="71"/>
      <c r="U24" s="75">
        <v>5022913</v>
      </c>
      <c r="V24" s="54">
        <v>4357690.0999999996</v>
      </c>
      <c r="W24" s="54">
        <v>4036167.32</v>
      </c>
      <c r="X24" s="55">
        <f t="shared" si="3"/>
        <v>0.80355111068019691</v>
      </c>
      <c r="Y24" s="40">
        <f t="shared" si="2"/>
        <v>0.92621715344099398</v>
      </c>
    </row>
    <row r="25" spans="1:25" s="84" customFormat="1" ht="44.25" customHeight="1">
      <c r="A25" s="76"/>
      <c r="B25" s="46" t="s">
        <v>35</v>
      </c>
      <c r="C25" s="47" t="s">
        <v>36</v>
      </c>
      <c r="D25" s="34" t="s">
        <v>37</v>
      </c>
      <c r="E25" s="33" t="s">
        <v>38</v>
      </c>
      <c r="F25" s="33" t="s">
        <v>39</v>
      </c>
      <c r="G25" s="34" t="s">
        <v>84</v>
      </c>
      <c r="H25" s="35">
        <v>3049</v>
      </c>
      <c r="I25" s="46" t="s">
        <v>85</v>
      </c>
      <c r="J25" s="59" t="s">
        <v>42</v>
      </c>
      <c r="K25" s="59" t="s">
        <v>86</v>
      </c>
      <c r="L25" s="59"/>
      <c r="M25" s="59"/>
      <c r="N25" s="77"/>
      <c r="O25" s="78"/>
      <c r="P25" s="79"/>
      <c r="Q25" s="80"/>
      <c r="R25" s="81"/>
      <c r="S25" s="81"/>
      <c r="T25" s="71"/>
      <c r="U25" s="82">
        <v>4493518.93</v>
      </c>
      <c r="V25" s="54">
        <v>3139660.88</v>
      </c>
      <c r="W25" s="83">
        <v>3004379.14</v>
      </c>
      <c r="X25" s="55">
        <f t="shared" si="3"/>
        <v>0.66860275583617057</v>
      </c>
      <c r="Y25" s="40">
        <f t="shared" si="2"/>
        <v>0.9569119898070011</v>
      </c>
    </row>
    <row r="26" spans="1:25" s="84" customFormat="1" ht="44.25" customHeight="1">
      <c r="A26" s="76"/>
      <c r="B26" s="46" t="s">
        <v>35</v>
      </c>
      <c r="C26" s="47" t="s">
        <v>36</v>
      </c>
      <c r="D26" s="34" t="s">
        <v>37</v>
      </c>
      <c r="E26" s="33" t="s">
        <v>38</v>
      </c>
      <c r="F26" s="33" t="s">
        <v>39</v>
      </c>
      <c r="G26" s="34" t="s">
        <v>87</v>
      </c>
      <c r="H26" s="35">
        <v>3049</v>
      </c>
      <c r="I26" s="46" t="s">
        <v>88</v>
      </c>
      <c r="J26" s="59" t="s">
        <v>42</v>
      </c>
      <c r="K26" s="59" t="s">
        <v>86</v>
      </c>
      <c r="L26" s="59"/>
      <c r="M26" s="59"/>
      <c r="N26" s="77"/>
      <c r="O26" s="78"/>
      <c r="P26" s="85"/>
      <c r="Q26" s="81"/>
      <c r="R26" s="81"/>
      <c r="S26" s="81"/>
      <c r="T26" s="71"/>
      <c r="U26" s="82">
        <v>1901367.15</v>
      </c>
      <c r="V26" s="54">
        <v>1475746</v>
      </c>
      <c r="W26" s="83">
        <v>1410966.85</v>
      </c>
      <c r="X26" s="55">
        <f t="shared" si="3"/>
        <v>0.7420801658427727</v>
      </c>
      <c r="Y26" s="40">
        <f t="shared" si="2"/>
        <v>0.95610413309607489</v>
      </c>
    </row>
    <row r="27" spans="1:25">
      <c r="B27" s="86"/>
      <c r="C27" s="87"/>
      <c r="D27" s="88"/>
      <c r="E27" s="89"/>
      <c r="F27" s="89"/>
      <c r="G27" s="90"/>
      <c r="H27" s="91"/>
      <c r="I27" s="91"/>
      <c r="J27" s="92"/>
      <c r="K27" s="92"/>
      <c r="L27" s="92"/>
      <c r="M27" s="92"/>
      <c r="N27" s="92"/>
      <c r="O27" s="89"/>
      <c r="P27" s="93"/>
      <c r="Q27" s="94"/>
      <c r="R27" s="94"/>
      <c r="S27" s="94"/>
      <c r="T27" s="95"/>
      <c r="U27" s="96"/>
      <c r="V27" s="94"/>
      <c r="W27" s="94"/>
      <c r="X27" s="97"/>
      <c r="Y27" s="98"/>
    </row>
    <row r="28" spans="1:25" s="108" customFormat="1">
      <c r="A28" s="99"/>
      <c r="B28" s="100"/>
      <c r="C28" s="101" t="s">
        <v>89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  <c r="Q28" s="105"/>
      <c r="R28" s="105"/>
      <c r="S28" s="105"/>
      <c r="T28" s="106"/>
      <c r="U28" s="107">
        <f>SUM(U10:U26)</f>
        <v>45739821.519999996</v>
      </c>
      <c r="V28" s="107">
        <f>SUM(V10:V26)</f>
        <v>47887031.25</v>
      </c>
      <c r="W28" s="107">
        <f>SUM(W10:W26)</f>
        <v>43715296.780000001</v>
      </c>
      <c r="X28" s="107"/>
      <c r="Y28" s="107"/>
    </row>
    <row r="29" spans="1:25">
      <c r="B29" s="5"/>
      <c r="C29" s="5"/>
      <c r="D29" s="10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U29" s="110"/>
      <c r="V29" s="111"/>
      <c r="W29" s="112"/>
    </row>
    <row r="30" spans="1:25">
      <c r="B30" s="113" t="s">
        <v>90</v>
      </c>
      <c r="G30" s="5"/>
      <c r="H30" s="5"/>
      <c r="I30" s="5"/>
      <c r="J30" s="5"/>
      <c r="K30" s="5"/>
      <c r="L30" s="5"/>
      <c r="M30" s="5"/>
      <c r="N30" s="5"/>
      <c r="O30" s="5"/>
      <c r="U30" s="110"/>
      <c r="V30" s="110"/>
      <c r="W30" s="110"/>
    </row>
    <row r="31" spans="1:25">
      <c r="B31" s="113"/>
      <c r="G31" s="5"/>
      <c r="H31" s="5"/>
      <c r="I31" s="5"/>
      <c r="J31" s="5"/>
      <c r="K31" s="5"/>
      <c r="L31" s="5"/>
      <c r="M31" s="5"/>
      <c r="N31" s="5"/>
      <c r="O31" s="5"/>
      <c r="U31" s="115"/>
      <c r="V31" s="115"/>
      <c r="W31" s="115"/>
    </row>
    <row r="32" spans="1:25">
      <c r="I32" s="116"/>
      <c r="J32" s="116"/>
      <c r="K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</row>
    <row r="33" spans="3:25">
      <c r="C33" s="116"/>
      <c r="D33" s="117"/>
      <c r="E33" s="116"/>
      <c r="F33" s="116"/>
      <c r="G33" s="116"/>
      <c r="H33" s="116"/>
      <c r="I33" s="116"/>
      <c r="J33" s="118"/>
      <c r="K33" s="118"/>
      <c r="L33" s="118"/>
      <c r="M33" s="116"/>
      <c r="O33" s="118"/>
      <c r="P33" s="119"/>
      <c r="Q33" s="119"/>
      <c r="R33" s="119"/>
      <c r="S33" s="119"/>
      <c r="T33" s="116"/>
      <c r="U33" s="116"/>
      <c r="V33" s="117"/>
      <c r="W33" s="117"/>
      <c r="X33" s="116"/>
      <c r="Y33" s="116"/>
    </row>
    <row r="34" spans="3:25">
      <c r="C34" s="116"/>
      <c r="D34" s="117"/>
      <c r="E34" s="116"/>
      <c r="F34" s="116"/>
      <c r="G34" s="116"/>
      <c r="H34" s="120"/>
      <c r="J34" s="114"/>
      <c r="K34" s="114" t="s">
        <v>91</v>
      </c>
      <c r="L34" s="120"/>
      <c r="M34" s="120"/>
      <c r="O34" s="114" t="s">
        <v>92</v>
      </c>
      <c r="P34" s="119"/>
      <c r="Q34" s="119"/>
      <c r="R34" s="119"/>
      <c r="S34" s="119"/>
      <c r="T34" s="116"/>
      <c r="U34" s="116"/>
      <c r="V34" s="117"/>
      <c r="W34" s="117"/>
      <c r="X34" s="116"/>
      <c r="Y34" s="116"/>
    </row>
    <row r="35" spans="3:25">
      <c r="C35" s="116"/>
      <c r="D35" s="117"/>
      <c r="E35" s="116"/>
      <c r="F35" s="116"/>
      <c r="G35" s="116"/>
      <c r="H35" s="120"/>
      <c r="J35" s="114"/>
      <c r="K35" s="114" t="s">
        <v>93</v>
      </c>
      <c r="L35" s="120"/>
      <c r="M35" s="120"/>
      <c r="O35" s="114" t="s">
        <v>94</v>
      </c>
      <c r="P35" s="117"/>
      <c r="Q35" s="117"/>
      <c r="R35" s="117"/>
      <c r="S35" s="116"/>
      <c r="T35" s="116"/>
      <c r="U35" s="116"/>
      <c r="V35" s="116"/>
      <c r="W35" s="116"/>
      <c r="X35" s="116"/>
      <c r="Y35" s="116"/>
    </row>
    <row r="36" spans="3:25">
      <c r="P36" s="121"/>
      <c r="Q36" s="116"/>
      <c r="R36" s="116"/>
      <c r="S36" s="116"/>
      <c r="T36" s="116"/>
      <c r="U36" s="116"/>
      <c r="V36" s="116"/>
      <c r="W36" s="116"/>
      <c r="X36" s="116"/>
      <c r="Y36" s="116"/>
    </row>
    <row r="37" spans="3:25">
      <c r="P37" s="121"/>
      <c r="Q37" s="116"/>
      <c r="R37" s="116"/>
      <c r="S37" s="116"/>
      <c r="T37" s="116"/>
      <c r="U37" s="116"/>
      <c r="V37" s="116"/>
      <c r="W37" s="116"/>
      <c r="X37" s="116"/>
      <c r="Y37" s="116"/>
    </row>
  </sheetData>
  <mergeCells count="39">
    <mergeCell ref="C28:D28"/>
    <mergeCell ref="P28:T28"/>
    <mergeCell ref="P33:S33"/>
    <mergeCell ref="P34:S34"/>
    <mergeCell ref="U8:U9"/>
    <mergeCell ref="V8:V9"/>
    <mergeCell ref="W8:W9"/>
    <mergeCell ref="X8:Y8"/>
    <mergeCell ref="U18:U19"/>
    <mergeCell ref="V18:V19"/>
    <mergeCell ref="W18:W19"/>
    <mergeCell ref="X18:X19"/>
    <mergeCell ref="Y18:Y19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1"/>
    <mergeCell ref="B2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rintOptions horizontalCentered="1"/>
  <pageMargins left="0.25" right="0.25" top="0.75" bottom="0.75" header="0.3" footer="0.3"/>
  <pageSetup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2019-10-29T16:42:01Z</dcterms:created>
  <dcterms:modified xsi:type="dcterms:W3CDTF">2019-10-29T16:43:01Z</dcterms:modified>
</cp:coreProperties>
</file>