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\MARTIN\ESTADOS FINANCIEROS A MARZO 2022\INFORMACION PARA SUBIR AL PORTAL UPB\05 INFORMACIÓN PROGRAMATICA\"/>
    </mc:Choice>
  </mc:AlternateContent>
  <bookViews>
    <workbookView xWindow="0" yWindow="0" windowWidth="24000" windowHeight="9765"/>
  </bookViews>
  <sheets>
    <sheet name="IR A MARZO 202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1" i="1" l="1"/>
  <c r="V31" i="1"/>
  <c r="U31" i="1"/>
  <c r="X29" i="1"/>
  <c r="R28" i="1"/>
  <c r="Y27" i="1"/>
  <c r="X27" i="1"/>
  <c r="R27" i="1"/>
  <c r="Y26" i="1"/>
  <c r="R26" i="1"/>
  <c r="X25" i="1"/>
  <c r="T25" i="1"/>
  <c r="S25" i="1"/>
  <c r="R25" i="1"/>
  <c r="Q25" i="1"/>
  <c r="P25" i="1"/>
  <c r="T24" i="1"/>
  <c r="R24" i="1" s="1"/>
  <c r="S24" i="1"/>
  <c r="Q24" i="1"/>
  <c r="P24" i="1"/>
  <c r="X23" i="1"/>
  <c r="T23" i="1"/>
  <c r="S23" i="1"/>
  <c r="R23" i="1"/>
  <c r="Q23" i="1"/>
  <c r="P23" i="1"/>
  <c r="T22" i="1"/>
  <c r="S22" i="1"/>
  <c r="R22" i="1"/>
  <c r="Q22" i="1"/>
  <c r="P22" i="1"/>
  <c r="X21" i="1"/>
  <c r="Y21" i="1" s="1"/>
  <c r="T21" i="1"/>
  <c r="S21" i="1"/>
  <c r="R21" i="1"/>
  <c r="Q21" i="1"/>
  <c r="P21" i="1"/>
  <c r="X20" i="1"/>
  <c r="Y20" i="1" s="1"/>
  <c r="T20" i="1"/>
  <c r="R20" i="1" s="1"/>
  <c r="S20" i="1"/>
  <c r="Q20" i="1"/>
  <c r="P20" i="1"/>
  <c r="X19" i="1"/>
  <c r="Y19" i="1" s="1"/>
  <c r="T19" i="1"/>
  <c r="R19" i="1" s="1"/>
  <c r="S19" i="1"/>
  <c r="Q19" i="1"/>
  <c r="P19" i="1"/>
  <c r="X18" i="1"/>
  <c r="X17" i="1"/>
  <c r="Y17" i="1" s="1"/>
  <c r="T17" i="1"/>
  <c r="R17" i="1" s="1"/>
  <c r="S17" i="1"/>
  <c r="Q17" i="1"/>
  <c r="P17" i="1"/>
  <c r="Y16" i="1"/>
  <c r="X16" i="1"/>
  <c r="X15" i="1"/>
  <c r="Y15" i="1" s="1"/>
  <c r="T14" i="1"/>
  <c r="R14" i="1" s="1"/>
  <c r="S14" i="1"/>
  <c r="Q14" i="1"/>
  <c r="P14" i="1"/>
  <c r="X13" i="1"/>
  <c r="Y13" i="1" s="1"/>
  <c r="T13" i="1"/>
  <c r="R13" i="1" s="1"/>
  <c r="S13" i="1"/>
  <c r="Q13" i="1"/>
  <c r="P13" i="1"/>
  <c r="X12" i="1"/>
  <c r="T12" i="1"/>
  <c r="S12" i="1"/>
  <c r="R12" i="1"/>
  <c r="Q12" i="1"/>
  <c r="P12" i="1"/>
  <c r="X11" i="1"/>
  <c r="T11" i="1"/>
  <c r="R11" i="1" s="1"/>
  <c r="S11" i="1"/>
  <c r="Q11" i="1"/>
  <c r="X10" i="1"/>
  <c r="T10" i="1"/>
  <c r="R10" i="1" s="1"/>
  <c r="S10" i="1"/>
  <c r="Q10" i="1"/>
  <c r="P10" i="1"/>
</calcChain>
</file>

<file path=xl/comments1.xml><?xml version="1.0" encoding="utf-8"?>
<comments xmlns="http://schemas.openxmlformats.org/spreadsheetml/2006/main">
  <authors>
    <author>Martha Alicia Garcia Zamudio</author>
    <author>eduardo</author>
  </authors>
  <commentList>
    <comment ref="G10" authorId="0" shapeId="0">
      <text>
        <r>
          <rPr>
            <sz val="9"/>
            <color indexed="81"/>
            <rFont val="Tahoma"/>
            <family val="2"/>
          </rPr>
          <t xml:space="preserve">
Gestión del proceso de acreditación y evaluación de programas de la Universidad Politécnica del Bicentenario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B. Programas, procesos y/o planteles de instituciones de educación superior, certificados. UPB</t>
        </r>
      </text>
    </comment>
    <comment ref="O10" authorId="1" shapeId="0">
      <text>
        <r>
          <rPr>
            <b/>
            <sz val="9"/>
            <color indexed="81"/>
            <rFont val="Tahoma"/>
            <family val="2"/>
          </rPr>
          <t xml:space="preserve">
Meta:2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1. Calidad
2. Ambiental  
3. Igualdad laboral y la no discriminación</t>
        </r>
        <r>
          <rPr>
            <b/>
            <sz val="9"/>
            <color indexed="81"/>
            <rFont val="Tahoma"/>
            <family val="2"/>
          </rPr>
          <t xml:space="preserve">
Capturado=
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 xml:space="preserve">
Gestión de Certificación de procesos de a Universidad Politécnica del Bicentenario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
Apoyos para la profesionalización del personal de la Universidad Politécnica del Bicentenario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C.Los cuerpos académicos y directivos de las instituciones públicas de educación superior son capacitados, actualizados y profesionalizados. UPB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 xml:space="preserve">
Meta:48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>Diciembre=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
Formación integral de las alumnos de la Universidad Politécnica del Bicentenario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Cursos, actividades y talleres para el desarrollo complementario de los alumnos impartidos. UPB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 xml:space="preserve">
Meta:1270   /</t>
        </r>
        <r>
          <rPr>
            <sz val="9"/>
            <color indexed="81"/>
            <rFont val="Tahoma"/>
            <family val="2"/>
          </rPr>
          <t>mayo</t>
        </r>
        <r>
          <rPr>
            <b/>
            <sz val="9"/>
            <color indexed="81"/>
            <rFont val="Tahoma"/>
            <family val="2"/>
          </rPr>
          <t xml:space="preserve">, septiembre, </t>
        </r>
        <r>
          <rPr>
            <sz val="9"/>
            <color indexed="81"/>
            <rFont val="Tahoma"/>
            <family val="2"/>
          </rPr>
          <t>diciembre</t>
        </r>
        <r>
          <rPr>
            <b/>
            <sz val="9"/>
            <color indexed="81"/>
            <rFont val="Tahoma"/>
            <family val="2"/>
          </rPr>
          <t xml:space="preserve"> 2022
Capturado: 
</t>
        </r>
        <r>
          <rPr>
            <sz val="9"/>
            <color indexed="81"/>
            <rFont val="Tahoma"/>
            <family val="2"/>
          </rPr>
          <t>Matrícula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correspondiente a septiembre-diciembre 2021=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
Actualización de programas y contenidos de la oferta educativa de la Universidad Politécnica del Bicentenario con relación a las demandas del entorno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Servicios educativos ofertados. UPB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 xml:space="preserve">
Meta:1700   /</t>
        </r>
        <r>
          <rPr>
            <sz val="9"/>
            <color indexed="81"/>
            <rFont val="Tahoma"/>
            <family val="2"/>
          </rPr>
          <t>octubre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 xml:space="preserve">
Administración e impartición de los servicios educativos existentes de la Universidad Politécnica del Bicentenario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 xml:space="preserve">
Administración de los servicios escolares de la Universidad Politécnica del Bicentenario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 xml:space="preserve">
Mantenimiento de la infraestructura de la Universidad Politécnica del Bicentenario</t>
        </r>
      </text>
    </comment>
    <comment ref="I17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B. Infraestructura educativa consolidada. UPB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 xml:space="preserve">
Meta: 12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</t>
        </r>
        <r>
          <rPr>
            <sz val="9"/>
            <color indexed="81"/>
            <rFont val="Tahoma"/>
            <family val="2"/>
          </rPr>
          <t xml:space="preserve">: 
Diciembre=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 xml:space="preserve">
Administración del mantenimiento y soporte de equipo informático, cómputo y redes de la Universidad Politécnica del Bicentenario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 xml:space="preserve">
Gestión de proyectos de investigación, innovación y desarrollo tecnológico de la UPB</t>
        </r>
      </text>
    </comment>
    <comment ref="I19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Proyectos de investigación, innovación y desarrollo tecnológico realizados por instituciones de educación superior. UPB</t>
        </r>
      </text>
    </comment>
    <comment ref="O19" authorId="1" shapeId="0">
      <text>
        <r>
          <rPr>
            <b/>
            <sz val="9"/>
            <color indexed="81"/>
            <rFont val="Tahoma"/>
            <family val="2"/>
          </rPr>
          <t xml:space="preserve">
Meta: 50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 xml:space="preserve">1. Junio =
2. Octubre=
3. Diciembre-enero=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 xml:space="preserve">
Operación de servicios de vinculación de la Universidad Politécnica del Bicentenario con el entorno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A. Vinculación con el entorno operando. UPB</t>
        </r>
      </text>
    </comment>
    <comment ref="O20" authorId="1" shapeId="0">
      <text>
        <r>
          <rPr>
            <b/>
            <sz val="9"/>
            <color indexed="81"/>
            <rFont val="Tahoma"/>
            <family val="2"/>
          </rPr>
          <t xml:space="preserve">
Meta: 1228   /</t>
        </r>
        <r>
          <rPr>
            <sz val="9"/>
            <color indexed="81"/>
            <rFont val="Tahoma"/>
            <family val="2"/>
          </rPr>
          <t>mayo, septiembre, diciembre 2022</t>
        </r>
        <r>
          <rPr>
            <b/>
            <sz val="9"/>
            <color indexed="81"/>
            <rFont val="Tahoma"/>
            <family val="2"/>
          </rPr>
          <t xml:space="preserve">
Capturado:
</t>
        </r>
        <r>
          <rPr>
            <sz val="9"/>
            <color indexed="81"/>
            <rFont val="Tahoma"/>
            <family val="2"/>
          </rPr>
          <t>1. Junio= 
2. Octubre= 
3. Diciembre-enero=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 xml:space="preserve">
Realización de actividades de emprendimiento y experiencias exitosas en la Universidad Politécnica del Bicentenario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F. Programa de aprendizaje para el liderazgo y emprendimiento ofertado en Educación Superior. UPB</t>
        </r>
      </text>
    </comment>
    <comment ref="O21" authorId="1" shapeId="0">
      <text>
        <r>
          <rPr>
            <b/>
            <sz val="9"/>
            <color indexed="81"/>
            <rFont val="Tahoma"/>
            <family val="2"/>
          </rPr>
          <t xml:space="preserve">
Meta: 120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>Diciembre= 120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O22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Meta: 12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 xml:space="preserve">Diciembre= 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
Capacitación y certificación de competencias profesionales de los alumnos de la Universidad Politécnica del Bicentenario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 H. Programas de certificación de competencias laborales ofertados en Educación Superior. UPB</t>
        </r>
      </text>
    </comment>
    <comment ref="O23" authorId="1" shapeId="0">
      <text>
        <r>
          <rPr>
            <b/>
            <sz val="9"/>
            <color indexed="81"/>
            <rFont val="Tahoma"/>
            <family val="2"/>
          </rPr>
          <t xml:space="preserve">
Meta: 60   /</t>
        </r>
        <r>
          <rPr>
            <sz val="9"/>
            <color indexed="81"/>
            <rFont val="Tahoma"/>
            <family val="2"/>
          </rPr>
          <t>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>Diciembre=</t>
        </r>
        <r>
          <rPr>
            <b/>
            <sz val="9"/>
            <color indexed="81"/>
            <rFont val="Tahoma"/>
            <family val="2"/>
          </rPr>
          <t xml:space="preserve"> 
</t>
        </r>
      </text>
    </comment>
    <comment ref="G24" authorId="0" shapeId="0">
      <text>
        <r>
          <rPr>
            <sz val="9"/>
            <color indexed="81"/>
            <rFont val="Tahoma"/>
            <family val="2"/>
          </rPr>
          <t xml:space="preserve">
Operación de otorgamiento de becas y apoyos para los alumnos de la Universidad Politécnica del Bicentenario</t>
        </r>
      </text>
    </comment>
    <comment ref="I24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C. Becas y apoyos otorgados a estudiantes de educación media superior y superior UPB</t>
        </r>
      </text>
    </comment>
    <comment ref="O24" authorId="1" shapeId="0">
      <text>
        <r>
          <rPr>
            <b/>
            <sz val="9"/>
            <color indexed="81"/>
            <rFont val="Tahoma"/>
            <family val="2"/>
          </rPr>
          <t xml:space="preserve">
Meta: 150   /</t>
        </r>
        <r>
          <rPr>
            <sz val="9"/>
            <color indexed="81"/>
            <rFont val="Tahoma"/>
            <family val="2"/>
          </rPr>
          <t>mayo, septiembre, 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>1. Junio= 
2. Octubre= 
3. Diciembre=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
Aplicación de planes de trabajo de atención a la deserción y reprobación en los alumnos de la Universidad Politécnica del Bicentenario</t>
        </r>
      </text>
    </comment>
    <comment ref="I25" authorId="0" shapeId="0">
      <text>
        <r>
          <rPr>
            <b/>
            <sz val="9"/>
            <color indexed="81"/>
            <rFont val="Tahoma"/>
            <family val="2"/>
          </rPr>
          <t>Componente:</t>
        </r>
        <r>
          <rPr>
            <sz val="9"/>
            <color indexed="81"/>
            <rFont val="Tahoma"/>
            <family val="2"/>
          </rPr>
          <t xml:space="preserve">
D. Apoyo académico y/o psicosocial a alumnos en riesgo de deserción o reprobación otorgados UPB</t>
        </r>
      </text>
    </comment>
    <comment ref="O25" authorId="1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Meta: 400   /</t>
        </r>
        <r>
          <rPr>
            <sz val="9"/>
            <color indexed="81"/>
            <rFont val="Tahoma"/>
            <family val="2"/>
          </rPr>
          <t>mayo, septiembre, diciembre 2022</t>
        </r>
        <r>
          <rPr>
            <b/>
            <sz val="9"/>
            <color indexed="81"/>
            <rFont val="Tahoma"/>
            <family val="2"/>
          </rPr>
          <t xml:space="preserve">
Capturado: 
</t>
        </r>
        <r>
          <rPr>
            <sz val="9"/>
            <color indexed="81"/>
            <rFont val="Tahoma"/>
            <family val="2"/>
          </rPr>
          <t xml:space="preserve">1. Junio = 
2. Octubre= 
3. Diciembre-enero= 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
Administración de los recursos humanos, materiales, financieros y de servicios de la Universidad Politécnica del Bicentenario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 xml:space="preserve">
Dirección Estratégica de la Universidad Politécnica del Bicentenario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
Operación del modelo de planeación y evaluación de la Universidad Politécnica del Bicentenario</t>
        </r>
      </text>
    </comment>
  </commentList>
</comments>
</file>

<file path=xl/sharedStrings.xml><?xml version="1.0" encoding="utf-8"?>
<sst xmlns="http://schemas.openxmlformats.org/spreadsheetml/2006/main" count="197" uniqueCount="95">
  <si>
    <t>INDICADORES PARA RESULTADOS</t>
  </si>
  <si>
    <t>enero, febrero y marzo 2022</t>
  </si>
  <si>
    <t>Ente Público: UNIVERSIDAD POLITÉCNICA DEL BICENTENARIO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</si>
  <si>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</si>
  <si>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</si>
  <si>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</si>
  <si>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</si>
  <si>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</si>
  <si>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</si>
  <si>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</si>
  <si>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</si>
  <si>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</si>
  <si>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</si>
  <si>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</si>
  <si>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</si>
  <si>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</si>
  <si>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</si>
  <si>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</si>
  <si>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</si>
  <si>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</si>
  <si>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</si>
  <si>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</si>
  <si>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</si>
  <si>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</si>
  <si>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</si>
  <si>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</si>
  <si>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</si>
  <si>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</si>
  <si>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</si>
  <si>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</si>
  <si>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</si>
  <si>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</si>
  <si>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</si>
  <si>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</si>
  <si>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</si>
  <si>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</si>
  <si>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</t>
  </si>
  <si>
    <t>02.05</t>
  </si>
  <si>
    <t>02.05.03</t>
  </si>
  <si>
    <t>P0775</t>
  </si>
  <si>
    <t>Porcentaje de procesos educativos certificados y/o programas educativos acreditados</t>
  </si>
  <si>
    <t>COMPONENTE</t>
  </si>
  <si>
    <t>ESTRATEGICO</t>
  </si>
  <si>
    <t xml:space="preserve">EFICACIA </t>
  </si>
  <si>
    <t>ANUAL</t>
  </si>
  <si>
    <t>PORCENTAJE</t>
  </si>
  <si>
    <t>Procesos y/o programas educativos certificados y/o acreditados / Procesos y/o programas educativos programados a ser certificados y/o acreditados * 100</t>
  </si>
  <si>
    <t>P0776</t>
  </si>
  <si>
    <t>P0772</t>
  </si>
  <si>
    <t>Porcentaje de docentes y directivos fortalecidos con alguna acción formativa o laboral</t>
  </si>
  <si>
    <t>Docentes y directivos fortalecidos con alguna acción formativa o laboral / Total de docentes y directivos de la Universidad * 100</t>
  </si>
  <si>
    <t>P0774</t>
  </si>
  <si>
    <t>Porcentaje de estudiantes participando en cursos, actividades y talleres complementarias para el desarrollo integral</t>
  </si>
  <si>
    <t>Estudiantes participando en cursos, actividades y talleres complementarias para el  desarrollo integral / Estudiantes progragamos para participar en cursos, actividades y talleres complementarias para el  desarrollo integral * 100</t>
  </si>
  <si>
    <t>P0769</t>
  </si>
  <si>
    <t>Porcentaje de alumnos atendidos</t>
  </si>
  <si>
    <t>Número de alumnos atendidos / Número de alumnos proyectados a atender * 100</t>
  </si>
  <si>
    <t>P0770</t>
  </si>
  <si>
    <t>P3171</t>
  </si>
  <si>
    <t>P0777</t>
  </si>
  <si>
    <t>Porcentaje de necesidades de infraestructura y equipamiento atendidas</t>
  </si>
  <si>
    <t>Necesidades de infraestructura y equipamiento atendidas / Necesidades de infraestructura y equipamiento identificadas * 100</t>
  </si>
  <si>
    <t>P3170</t>
  </si>
  <si>
    <t>Empleo y prosperidad</t>
  </si>
  <si>
    <t>P3172</t>
  </si>
  <si>
    <t>Porcentaje de proyectos de Investigación desarrollados</t>
  </si>
  <si>
    <t>Número de proyectos de investigación desarrollados / Número de proyectos de investigación programados a desarrollar * 100</t>
  </si>
  <si>
    <t>P0779</t>
  </si>
  <si>
    <t>Porcentaje de alumnos atendidos con acciones de fortalecimiento</t>
  </si>
  <si>
    <t>Alumnos atendidos con acciones de fortalecimiento para la vinculación con el entorno / Alumnos programados a ser atendidos con acciones de fortalecimiento para la vinculación con el entorno * 100</t>
  </si>
  <si>
    <t>P0781</t>
  </si>
  <si>
    <t>Porcentaje de alumnos atendidos con acciones para el fortalecimiento de competencias emprendedoras</t>
  </si>
  <si>
    <t>Alumnos atendidos con acciones para el fortalecimiento de competencias emprendedoras / Alumnos programados para ser atendidos con acciones para el fortalecimiento de competencias emprendedoras *100</t>
  </si>
  <si>
    <t>Porcentaje de alumnos con proyectos en incubadora de empresas</t>
  </si>
  <si>
    <t>Alumnos con proyectos en incubadora de empresas / Alumnos con proyectos en incubadora de empresas, programados * 100</t>
  </si>
  <si>
    <t>P0773</t>
  </si>
  <si>
    <t>Porcentaje de alumnos con formación y/o certificados en competencias laborales</t>
  </si>
  <si>
    <t>Alumnos con formación  y/o certificados en competencias laborales / Alumnos con formación  y/o certificados en competencias laborales, programados * 100</t>
  </si>
  <si>
    <t>P0778</t>
  </si>
  <si>
    <t>Porcentaje de becas y apoyos otorgados</t>
  </si>
  <si>
    <t>Becas y apoyos otorgados / Becas y apoyos programados a otorgar * 100</t>
  </si>
  <si>
    <t>P0771</t>
  </si>
  <si>
    <t>Porcentaje de alumnos en riesgo de deserción y reprobación atendidos con apoyo académico y/o psicosocial</t>
  </si>
  <si>
    <t>Alumnos en riesgo de deserción y reprobación atendidos con apoyo académico y/o psicosocial / Alumnos en riesgo de deserción y reprobación, identificados * 100</t>
  </si>
  <si>
    <t>Q0542</t>
  </si>
  <si>
    <t>INFRAESTRUCTURA DE LA UNIVERSIDAD POLITECNICA DEL BICENTENARIO</t>
  </si>
  <si>
    <t xml:space="preserve">ANUAL </t>
  </si>
  <si>
    <t>G1008</t>
  </si>
  <si>
    <t>G2004</t>
  </si>
  <si>
    <t>GESTION</t>
  </si>
  <si>
    <t>G2110</t>
  </si>
  <si>
    <t>Total del Gasto</t>
  </si>
  <si>
    <t>Bajo protesta de decir verdad declaramos que los Estados Financieros y sus Notas son razonablemente correctos y responsabilidad del emisor</t>
  </si>
  <si>
    <t>ALMA VERÓNICA LÓPEZ LÓPEZ</t>
  </si>
  <si>
    <t>RECTORA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</si>
</sst>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</numFmts>
  <fonts count="17">
    <font>
      <sz val="9"/>
      <color theme="1"/>
      <name val="Gadug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la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8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2" fillId="2" borderId="0" xfId="1" applyFont="1" applyFill="1"/>
    <xf numFmtId="0" fontId="3" fillId="3" borderId="0" xfId="1" applyFont="1" applyFill="1" applyBorder="1" applyAlignment="1">
      <alignment horizontal="center"/>
    </xf>
    <xf numFmtId="0" fontId="2" fillId="0" borderId="0" xfId="1" applyFont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left"/>
    </xf>
    <xf numFmtId="0" fontId="5" fillId="2" borderId="1" xfId="1" applyNumberFormat="1" applyFont="1" applyFill="1" applyBorder="1" applyAlignment="1" applyProtection="1">
      <protection locked="0"/>
    </xf>
    <xf numFmtId="0" fontId="3" fillId="2" borderId="1" xfId="1" applyFont="1" applyFill="1" applyBorder="1" applyAlignment="1"/>
    <xf numFmtId="0" fontId="3" fillId="2" borderId="1" xfId="1" applyNumberFormat="1" applyFont="1" applyFill="1" applyBorder="1" applyAlignment="1" applyProtection="1">
      <protection locked="0"/>
    </xf>
    <xf numFmtId="0" fontId="2" fillId="2" borderId="1" xfId="1" applyFont="1" applyFill="1" applyBorder="1"/>
    <xf numFmtId="0" fontId="4" fillId="2" borderId="1" xfId="1" applyFont="1" applyFill="1" applyBorder="1"/>
    <xf numFmtId="0" fontId="6" fillId="3" borderId="2" xfId="1" applyFont="1" applyFill="1" applyBorder="1" applyAlignment="1">
      <alignment horizontal="left" vertical="center"/>
    </xf>
    <xf numFmtId="0" fontId="6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44" fontId="7" fillId="3" borderId="6" xfId="3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44" fontId="7" fillId="3" borderId="7" xfId="3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vertical="center" wrapText="1"/>
    </xf>
    <xf numFmtId="0" fontId="9" fillId="2" borderId="10" xfId="1" applyFont="1" applyFill="1" applyBorder="1" applyAlignment="1">
      <alignment vertical="center" wrapText="1"/>
    </xf>
    <xf numFmtId="0" fontId="9" fillId="2" borderId="6" xfId="1" quotePrefix="1" applyFont="1" applyFill="1" applyBorder="1" applyAlignment="1">
      <alignment horizontal="center" vertical="center" wrapText="1"/>
    </xf>
    <xf numFmtId="0" fontId="9" fillId="2" borderId="11" xfId="1" quotePrefix="1" applyFont="1" applyFill="1" applyBorder="1" applyAlignment="1">
      <alignment horizontal="center" vertical="center" wrapText="1"/>
    </xf>
    <xf numFmtId="0" fontId="9" fillId="2" borderId="0" xfId="1" quotePrefix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left" vertical="center" wrapText="1"/>
    </xf>
    <xf numFmtId="9" fontId="10" fillId="0" borderId="10" xfId="4" applyFont="1" applyFill="1" applyBorder="1" applyAlignment="1" applyProtection="1">
      <alignment horizontal="center" vertical="center"/>
      <protection locked="0"/>
    </xf>
    <xf numFmtId="9" fontId="10" fillId="0" borderId="5" xfId="4" applyFont="1" applyFill="1" applyBorder="1" applyAlignment="1" applyProtection="1">
      <alignment horizontal="center" vertical="center"/>
      <protection locked="0"/>
    </xf>
    <xf numFmtId="165" fontId="9" fillId="0" borderId="5" xfId="5" applyNumberFormat="1" applyFont="1" applyFill="1" applyBorder="1" applyAlignment="1">
      <alignment horizontal="right" vertical="center"/>
    </xf>
    <xf numFmtId="164" fontId="9" fillId="0" borderId="5" xfId="5" applyFont="1" applyFill="1" applyBorder="1" applyAlignment="1">
      <alignment vertical="center"/>
    </xf>
    <xf numFmtId="9" fontId="9" fillId="0" borderId="5" xfId="4" applyFont="1" applyBorder="1" applyAlignment="1">
      <alignment horizontal="center" vertical="center"/>
    </xf>
    <xf numFmtId="0" fontId="9" fillId="0" borderId="5" xfId="4" applyNumberFormat="1" applyFont="1" applyBorder="1" applyAlignment="1">
      <alignment horizontal="center" vertical="center"/>
    </xf>
    <xf numFmtId="0" fontId="11" fillId="2" borderId="16" xfId="1" applyFont="1" applyFill="1" applyBorder="1" applyAlignment="1">
      <alignment vertical="center" wrapText="1"/>
    </xf>
    <xf numFmtId="0" fontId="11" fillId="2" borderId="0" xfId="1" applyFont="1" applyFill="1" applyBorder="1" applyAlignment="1">
      <alignment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1" xfId="1" quotePrefix="1" applyFont="1" applyFill="1" applyBorder="1" applyAlignment="1">
      <alignment horizontal="center" vertical="center" wrapText="1"/>
    </xf>
    <xf numFmtId="0" fontId="11" fillId="2" borderId="0" xfId="1" quotePrefix="1" applyFont="1" applyFill="1" applyBorder="1" applyAlignment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left" vertical="center" wrapText="1"/>
    </xf>
    <xf numFmtId="43" fontId="11" fillId="0" borderId="19" xfId="1" applyNumberFormat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left" vertical="center" wrapText="1"/>
    </xf>
    <xf numFmtId="9" fontId="10" fillId="0" borderId="0" xfId="4" applyFont="1" applyFill="1" applyBorder="1" applyAlignment="1" applyProtection="1">
      <alignment horizontal="center" vertical="center"/>
      <protection locked="0"/>
    </xf>
    <xf numFmtId="165" fontId="11" fillId="0" borderId="5" xfId="5" applyNumberFormat="1" applyFont="1" applyFill="1" applyBorder="1" applyAlignment="1">
      <alignment horizontal="right" vertical="center"/>
    </xf>
    <xf numFmtId="164" fontId="11" fillId="0" borderId="5" xfId="5" applyFont="1" applyFill="1" applyBorder="1" applyAlignment="1">
      <alignment vertical="center"/>
    </xf>
    <xf numFmtId="0" fontId="11" fillId="0" borderId="5" xfId="4" applyNumberFormat="1" applyFont="1" applyBorder="1" applyAlignment="1">
      <alignment horizontal="center" vertical="center"/>
    </xf>
    <xf numFmtId="0" fontId="4" fillId="0" borderId="0" xfId="1" applyFont="1"/>
    <xf numFmtId="0" fontId="11" fillId="0" borderId="21" xfId="1" applyFont="1" applyFill="1" applyBorder="1" applyAlignment="1">
      <alignment horizontal="center" vertical="center" wrapText="1"/>
    </xf>
    <xf numFmtId="0" fontId="11" fillId="0" borderId="22" xfId="1" applyFont="1" applyFill="1" applyBorder="1" applyAlignment="1">
      <alignment horizontal="center" vertical="center" wrapText="1"/>
    </xf>
    <xf numFmtId="43" fontId="11" fillId="0" borderId="22" xfId="1" applyNumberFormat="1" applyFont="1" applyFill="1" applyBorder="1" applyAlignment="1">
      <alignment vertical="center" wrapText="1"/>
    </xf>
    <xf numFmtId="43" fontId="11" fillId="0" borderId="23" xfId="1" applyNumberFormat="1" applyFont="1" applyFill="1" applyBorder="1" applyAlignment="1">
      <alignment horizontal="center" vertical="center" wrapText="1"/>
    </xf>
    <xf numFmtId="43" fontId="11" fillId="0" borderId="24" xfId="1" applyNumberFormat="1" applyFont="1" applyFill="1" applyBorder="1" applyAlignment="1">
      <alignment horizontal="left" vertical="center" wrapText="1"/>
    </xf>
    <xf numFmtId="9" fontId="12" fillId="0" borderId="0" xfId="4" applyFont="1" applyFill="1" applyAlignment="1" applyProtection="1">
      <alignment horizontal="center" vertical="center"/>
      <protection locked="0"/>
    </xf>
    <xf numFmtId="9" fontId="12" fillId="0" borderId="5" xfId="4" applyFont="1" applyFill="1" applyBorder="1" applyAlignment="1" applyProtection="1">
      <alignment horizontal="center" vertical="center"/>
      <protection locked="0"/>
    </xf>
    <xf numFmtId="9" fontId="11" fillId="0" borderId="5" xfId="4" applyFont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43" fontId="11" fillId="0" borderId="13" xfId="1" applyNumberFormat="1" applyFont="1" applyFill="1" applyBorder="1" applyAlignment="1">
      <alignment horizontal="left" vertical="center" wrapText="1"/>
    </xf>
    <xf numFmtId="43" fontId="11" fillId="0" borderId="14" xfId="1" applyNumberFormat="1" applyFont="1" applyFill="1" applyBorder="1" applyAlignment="1">
      <alignment horizontal="center" vertical="center" wrapText="1"/>
    </xf>
    <xf numFmtId="43" fontId="11" fillId="0" borderId="15" xfId="1" applyNumberFormat="1" applyFont="1" applyFill="1" applyBorder="1" applyAlignment="1">
      <alignment horizontal="left" vertical="center" wrapText="1"/>
    </xf>
    <xf numFmtId="9" fontId="12" fillId="0" borderId="0" xfId="4" applyFont="1" applyFill="1" applyBorder="1" applyAlignment="1" applyProtection="1">
      <alignment horizontal="center" vertical="center"/>
      <protection locked="0"/>
    </xf>
    <xf numFmtId="9" fontId="12" fillId="0" borderId="0" xfId="4" applyFont="1" applyFill="1" applyAlignment="1" applyProtection="1">
      <alignment horizontal="center" vertical="center"/>
      <protection locked="0"/>
    </xf>
    <xf numFmtId="9" fontId="12" fillId="0" borderId="5" xfId="4" applyFont="1" applyFill="1" applyBorder="1" applyAlignment="1" applyProtection="1">
      <alignment horizontal="center" vertical="center"/>
      <protection locked="0"/>
    </xf>
    <xf numFmtId="165" fontId="11" fillId="0" borderId="5" xfId="5" applyNumberFormat="1" applyFont="1" applyFill="1" applyBorder="1" applyAlignment="1">
      <alignment horizontal="right" vertical="center" wrapText="1"/>
    </xf>
    <xf numFmtId="0" fontId="11" fillId="0" borderId="8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43" fontId="11" fillId="0" borderId="16" xfId="1" applyNumberFormat="1" applyFont="1" applyFill="1" applyBorder="1" applyAlignment="1">
      <alignment horizontal="left" vertical="center" wrapText="1"/>
    </xf>
    <xf numFmtId="43" fontId="11" fillId="0" borderId="0" xfId="1" applyNumberFormat="1" applyFont="1" applyFill="1" applyBorder="1" applyAlignment="1">
      <alignment horizontal="center" vertical="center" wrapText="1"/>
    </xf>
    <xf numFmtId="43" fontId="11" fillId="0" borderId="11" xfId="1" applyNumberFormat="1" applyFont="1" applyFill="1" applyBorder="1" applyAlignment="1">
      <alignment horizontal="left" vertical="center" wrapText="1"/>
    </xf>
    <xf numFmtId="43" fontId="11" fillId="0" borderId="18" xfId="1" applyNumberFormat="1" applyFont="1" applyFill="1" applyBorder="1" applyAlignment="1">
      <alignment horizontal="left" vertical="center" wrapText="1"/>
    </xf>
    <xf numFmtId="43" fontId="11" fillId="0" borderId="20" xfId="1" applyNumberFormat="1" applyFont="1" applyFill="1" applyBorder="1" applyAlignment="1">
      <alignment horizontal="left" vertical="center" wrapText="1"/>
    </xf>
    <xf numFmtId="0" fontId="11" fillId="2" borderId="16" xfId="1" applyFont="1" applyFill="1" applyBorder="1" applyAlignment="1">
      <alignment horizontal="left" vertical="center" wrapText="1"/>
    </xf>
    <xf numFmtId="0" fontId="11" fillId="2" borderId="11" xfId="1" applyFont="1" applyFill="1" applyBorder="1" applyAlignment="1">
      <alignment horizontal="left" vertical="center" wrapText="1"/>
    </xf>
    <xf numFmtId="0" fontId="11" fillId="2" borderId="8" xfId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43" fontId="11" fillId="0" borderId="13" xfId="1" applyNumberFormat="1" applyFont="1" applyFill="1" applyBorder="1" applyAlignment="1">
      <alignment vertical="center" wrapText="1"/>
    </xf>
    <xf numFmtId="43" fontId="11" fillId="0" borderId="15" xfId="1" applyNumberFormat="1" applyFont="1" applyFill="1" applyBorder="1" applyAlignment="1">
      <alignment horizontal="left" vertical="center" wrapText="1"/>
    </xf>
    <xf numFmtId="165" fontId="11" fillId="0" borderId="5" xfId="5" applyNumberFormat="1" applyFont="1" applyFill="1" applyBorder="1" applyAlignment="1">
      <alignment horizontal="center" vertical="center"/>
    </xf>
    <xf numFmtId="164" fontId="11" fillId="0" borderId="5" xfId="5" applyFont="1" applyFill="1" applyBorder="1" applyAlignment="1">
      <alignment horizontal="center" vertical="center"/>
    </xf>
    <xf numFmtId="9" fontId="11" fillId="0" borderId="5" xfId="4" applyFont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 wrapText="1"/>
    </xf>
    <xf numFmtId="43" fontId="11" fillId="0" borderId="18" xfId="1" applyNumberFormat="1" applyFont="1" applyFill="1" applyBorder="1" applyAlignment="1">
      <alignment vertical="center" wrapText="1"/>
    </xf>
    <xf numFmtId="43" fontId="11" fillId="0" borderId="20" xfId="1" applyNumberFormat="1" applyFont="1" applyFill="1" applyBorder="1" applyAlignment="1">
      <alignment horizontal="left" vertical="center" wrapText="1"/>
    </xf>
    <xf numFmtId="0" fontId="9" fillId="2" borderId="16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9" fillId="0" borderId="21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left" vertical="center" wrapText="1"/>
    </xf>
    <xf numFmtId="2" fontId="10" fillId="0" borderId="0" xfId="1" applyNumberFormat="1" applyFont="1" applyFill="1" applyAlignment="1" applyProtection="1">
      <alignment horizontal="center" vertical="center"/>
      <protection locked="0"/>
    </xf>
    <xf numFmtId="0" fontId="9" fillId="0" borderId="5" xfId="1" applyFont="1" applyFill="1" applyBorder="1" applyAlignment="1">
      <alignment vertical="center"/>
    </xf>
    <xf numFmtId="165" fontId="9" fillId="0" borderId="5" xfId="5" applyNumberFormat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/>
    </xf>
    <xf numFmtId="0" fontId="9" fillId="0" borderId="8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0" fontId="9" fillId="0" borderId="11" xfId="1" applyFont="1" applyFill="1" applyBorder="1" applyAlignment="1">
      <alignment horizontal="right" vertical="center" wrapText="1"/>
    </xf>
    <xf numFmtId="2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65" fontId="9" fillId="0" borderId="5" xfId="5" applyNumberFormat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2" borderId="25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right" vertical="center" wrapText="1"/>
    </xf>
    <xf numFmtId="0" fontId="2" fillId="2" borderId="7" xfId="1" applyFont="1" applyFill="1" applyBorder="1" applyAlignment="1">
      <alignment horizontal="right" vertical="center" wrapText="1"/>
    </xf>
    <xf numFmtId="0" fontId="2" fillId="2" borderId="25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0" fontId="2" fillId="0" borderId="5" xfId="1" applyFont="1" applyBorder="1"/>
    <xf numFmtId="0" fontId="13" fillId="2" borderId="0" xfId="1" applyFont="1" applyFill="1"/>
    <xf numFmtId="0" fontId="13" fillId="2" borderId="2" xfId="1" applyFont="1" applyFill="1" applyBorder="1" applyAlignment="1">
      <alignment horizontal="justify" vertical="center" wrapText="1"/>
    </xf>
    <xf numFmtId="0" fontId="13" fillId="2" borderId="4" xfId="1" applyFont="1" applyFill="1" applyBorder="1" applyAlignment="1">
      <alignment horizontal="left" vertical="center" wrapText="1" indent="3"/>
    </xf>
    <xf numFmtId="0" fontId="13" fillId="2" borderId="3" xfId="1" applyFont="1" applyFill="1" applyBorder="1" applyAlignment="1">
      <alignment horizontal="left" vertical="center" wrapText="1" indent="3"/>
    </xf>
    <xf numFmtId="0" fontId="13" fillId="2" borderId="7" xfId="1" applyFont="1" applyFill="1" applyBorder="1" applyAlignment="1">
      <alignment horizontal="right" vertical="center" wrapText="1"/>
    </xf>
    <xf numFmtId="166" fontId="13" fillId="2" borderId="2" xfId="1" applyNumberFormat="1" applyFont="1" applyFill="1" applyBorder="1" applyAlignment="1">
      <alignment horizontal="center"/>
    </xf>
    <xf numFmtId="166" fontId="13" fillId="2" borderId="4" xfId="1" applyNumberFormat="1" applyFont="1" applyFill="1" applyBorder="1" applyAlignment="1">
      <alignment horizontal="center"/>
    </xf>
    <xf numFmtId="166" fontId="13" fillId="2" borderId="3" xfId="1" applyNumberFormat="1" applyFont="1" applyFill="1" applyBorder="1" applyAlignment="1">
      <alignment horizontal="center"/>
    </xf>
    <xf numFmtId="165" fontId="13" fillId="0" borderId="5" xfId="1" applyNumberFormat="1" applyFont="1" applyBorder="1"/>
    <xf numFmtId="164" fontId="13" fillId="0" borderId="5" xfId="1" applyNumberFormat="1" applyFont="1" applyBorder="1"/>
    <xf numFmtId="0" fontId="13" fillId="0" borderId="0" xfId="1" applyFont="1"/>
    <xf numFmtId="0" fontId="2" fillId="2" borderId="0" xfId="1" applyFont="1" applyFill="1" applyAlignment="1">
      <alignment horizontal="center"/>
    </xf>
    <xf numFmtId="43" fontId="2" fillId="0" borderId="0" xfId="1" applyNumberFormat="1" applyFont="1"/>
    <xf numFmtId="164" fontId="14" fillId="0" borderId="0" xfId="5" applyFont="1"/>
    <xf numFmtId="164" fontId="2" fillId="0" borderId="0" xfId="5" applyFont="1"/>
    <xf numFmtId="0" fontId="9" fillId="2" borderId="0" xfId="1" applyFont="1" applyFill="1"/>
    <xf numFmtId="0" fontId="2" fillId="0" borderId="0" xfId="1" applyFont="1" applyAlignment="1">
      <alignment horizontal="center"/>
    </xf>
    <xf numFmtId="43" fontId="2" fillId="0" borderId="0" xfId="1" applyNumberFormat="1" applyFont="1" applyBorder="1"/>
    <xf numFmtId="0" fontId="2" fillId="2" borderId="0" xfId="1" applyFont="1" applyFill="1" applyBorder="1"/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Border="1" applyAlignment="1"/>
  </cellXfs>
  <cellStyles count="6">
    <cellStyle name="Millares 16" xfId="5"/>
    <cellStyle name="Moneda 4" xfId="3"/>
    <cellStyle name="Normal" xfId="0" builtinId="0"/>
    <cellStyle name="Normal 2 26" xfId="1"/>
    <cellStyle name="Normal_141008Reportes Cuadros Institucionales-sectorialesADV" xfId="2"/>
    <cellStyle name="Porcentaj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465667</xdr:colOff>
      <xdr:row>52</xdr:row>
      <xdr:rowOff>116417</xdr:rowOff>
    </xdr:from>
    <xdr:to>
      <xdr:col>17</xdr:col>
      <xdr:colOff>613834</xdr:colOff>
      <xdr:row>55</xdr:row>
      <xdr:rowOff>43805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66367" y="13746692"/>
          <a:ext cx="10425642" cy="3845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MARTIN/ESTADOS%20FINANCIEROS%20A%20MARZO%202022/INFORMACION%20PARA%20SUBIR%20AL%20PORTAL%20UPB/UPB_%20ESTADOS%20FINANCIEROS%20A%20MARZO%20202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F"/>
      <sheetName val="Notas a los Edos Financieros"/>
      <sheetName val="NDM ESF"/>
      <sheetName val="NDM ACT"/>
      <sheetName val="NDM VHP"/>
      <sheetName val="NDM EFE"/>
      <sheetName val="Conciliacion_Ig"/>
      <sheetName val="Conciliacion_Eg"/>
      <sheetName val="Memoria"/>
      <sheetName val="EAI"/>
      <sheetName val="EAI complementario"/>
      <sheetName val="CtasAdmvas 1"/>
      <sheetName val="CtasAdmvas 2"/>
      <sheetName val="CtasAdmvas 3"/>
      <sheetName val="CA"/>
      <sheetName val="COG"/>
      <sheetName val="CTG"/>
      <sheetName val="CFF"/>
      <sheetName val="EN"/>
      <sheetName val="ID"/>
      <sheetName val="FF"/>
      <sheetName val="GCP"/>
      <sheetName val="PyPI"/>
      <sheetName val="IR A MARZO 2022"/>
      <sheetName val="IPF"/>
      <sheetName val="0341_Muebles_UPB"/>
      <sheetName val="Muebles_Contable"/>
      <sheetName val="0341_Inmuebles_UPB"/>
      <sheetName val="Inmuebles_Contable"/>
      <sheetName val="RCBP"/>
      <sheetName val="DGTOF"/>
      <sheetName val="Esq Bur"/>
      <sheetName val="Inform Adic"/>
      <sheetName val=" AYUDAS SI"/>
      <sheetName val=" AYUDAS 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41"/>
  <sheetViews>
    <sheetView showGridLines="0" tabSelected="1" zoomScale="90" zoomScaleNormal="90" workbookViewId="0">
      <pane ySplit="9" topLeftCell="A10" activePane="bottomLeft" state="frozen"/>
      <selection pane="bottomLeft" activeCell="T43" sqref="T43"/>
    </sheetView>
  </sheetViews>
  <sheetFormatPr baseColWidth="10" defaultRowHeight="12"/>
  <cols>
    <col min="1" max="1" width="2.5" style="1" customWidth="1"/>
    <col min="2" max="2" width="25.83203125" style="3" customWidth="1"/>
    <col min="3" max="3" width="29.5" style="3" bestFit="1" customWidth="1"/>
    <col min="4" max="4" width="9.33203125" style="151" customWidth="1"/>
    <col min="5" max="5" width="7.1640625" style="3" customWidth="1"/>
    <col min="6" max="6" width="11.5" style="3" customWidth="1"/>
    <col min="7" max="7" width="12.1640625" style="3" bestFit="1" customWidth="1"/>
    <col min="8" max="8" width="8.6640625" style="3" customWidth="1"/>
    <col min="9" max="9" width="80.1640625" style="3" customWidth="1"/>
    <col min="10" max="13" width="14.83203125" style="3" hidden="1" customWidth="1"/>
    <col min="14" max="14" width="17.33203125" style="3" hidden="1" customWidth="1"/>
    <col min="15" max="15" width="64.5" style="3" customWidth="1"/>
    <col min="16" max="16" width="13.6640625" style="1" customWidth="1"/>
    <col min="17" max="17" width="12.83203125" style="3" customWidth="1"/>
    <col min="18" max="18" width="12.5" style="3" customWidth="1"/>
    <col min="19" max="19" width="12.83203125" style="3" customWidth="1"/>
    <col min="20" max="20" width="14.83203125" style="3" customWidth="1"/>
    <col min="21" max="21" width="32.83203125" style="3" customWidth="1"/>
    <col min="22" max="22" width="26" style="3" customWidth="1"/>
    <col min="23" max="23" width="24.33203125" style="3" customWidth="1"/>
    <col min="24" max="24" width="15.33203125" style="3" customWidth="1"/>
    <col min="25" max="25" width="15" style="3" customWidth="1"/>
    <col min="26" max="16384" width="12" style="3"/>
  </cols>
  <sheetData>
    <row r="1" spans="1:25" ht="6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0.5" customHeigh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8.25" customHeight="1"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5" s="1" customFormat="1" ht="13.5" customHeight="1">
      <c r="D5" s="6" t="s">
        <v>2</v>
      </c>
      <c r="E5" s="7"/>
      <c r="F5" s="7"/>
      <c r="G5" s="8"/>
      <c r="H5" s="9"/>
      <c r="I5" s="9"/>
      <c r="J5" s="9"/>
      <c r="K5" s="9"/>
      <c r="L5" s="10"/>
      <c r="M5" s="10"/>
      <c r="N5" s="11"/>
      <c r="O5" s="4"/>
    </row>
    <row r="6" spans="1:25" s="1" customFormat="1" ht="8.25" customHeight="1">
      <c r="B6" s="4"/>
      <c r="C6" s="4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25" ht="15" customHeight="1">
      <c r="B7" s="12" t="s">
        <v>3</v>
      </c>
      <c r="C7" s="13"/>
      <c r="D7" s="14" t="s">
        <v>4</v>
      </c>
      <c r="E7" s="15"/>
      <c r="F7" s="15"/>
      <c r="G7" s="15"/>
      <c r="H7" s="16"/>
      <c r="I7" s="17" t="s">
        <v>5</v>
      </c>
      <c r="J7" s="17"/>
      <c r="K7" s="17"/>
      <c r="L7" s="17"/>
      <c r="M7" s="17"/>
      <c r="N7" s="17"/>
      <c r="O7" s="17"/>
      <c r="P7" s="17" t="s">
        <v>6</v>
      </c>
      <c r="Q7" s="17"/>
      <c r="R7" s="17"/>
      <c r="S7" s="17"/>
      <c r="T7" s="17"/>
      <c r="U7" s="17" t="s">
        <v>7</v>
      </c>
      <c r="V7" s="17"/>
      <c r="W7" s="17"/>
      <c r="X7" s="17"/>
      <c r="Y7" s="17"/>
    </row>
    <row r="8" spans="1:25">
      <c r="B8" s="18" t="s">
        <v>8</v>
      </c>
      <c r="C8" s="18" t="s">
        <v>9</v>
      </c>
      <c r="D8" s="19" t="s">
        <v>10</v>
      </c>
      <c r="E8" s="19" t="s">
        <v>11</v>
      </c>
      <c r="F8" s="19" t="s">
        <v>12</v>
      </c>
      <c r="G8" s="19" t="s">
        <v>13</v>
      </c>
      <c r="H8" s="19" t="s">
        <v>14</v>
      </c>
      <c r="I8" s="20" t="s">
        <v>15</v>
      </c>
      <c r="J8" s="20" t="s">
        <v>16</v>
      </c>
      <c r="K8" s="20" t="s">
        <v>17</v>
      </c>
      <c r="L8" s="20" t="s">
        <v>18</v>
      </c>
      <c r="M8" s="20" t="s">
        <v>19</v>
      </c>
      <c r="N8" s="20" t="s">
        <v>20</v>
      </c>
      <c r="O8" s="20" t="s">
        <v>21</v>
      </c>
      <c r="P8" s="20" t="s">
        <v>22</v>
      </c>
      <c r="Q8" s="20" t="s">
        <v>23</v>
      </c>
      <c r="R8" s="20" t="s">
        <v>24</v>
      </c>
      <c r="S8" s="21" t="s">
        <v>25</v>
      </c>
      <c r="T8" s="22"/>
      <c r="U8" s="20" t="s">
        <v>26</v>
      </c>
      <c r="V8" s="23" t="s">
        <v>27</v>
      </c>
      <c r="W8" s="23" t="s">
        <v>28</v>
      </c>
      <c r="X8" s="21" t="s">
        <v>29</v>
      </c>
      <c r="Y8" s="22"/>
    </row>
    <row r="9" spans="1:25" ht="15.75" customHeight="1" thickBot="1">
      <c r="B9" s="24"/>
      <c r="C9" s="24"/>
      <c r="D9" s="25"/>
      <c r="E9" s="25"/>
      <c r="F9" s="25"/>
      <c r="G9" s="26"/>
      <c r="H9" s="26"/>
      <c r="I9" s="27"/>
      <c r="J9" s="27"/>
      <c r="K9" s="27"/>
      <c r="L9" s="27"/>
      <c r="M9" s="27"/>
      <c r="N9" s="27"/>
      <c r="O9" s="27"/>
      <c r="P9" s="28"/>
      <c r="Q9" s="28"/>
      <c r="R9" s="28"/>
      <c r="S9" s="29" t="s">
        <v>30</v>
      </c>
      <c r="T9" s="29" t="s">
        <v>31</v>
      </c>
      <c r="U9" s="28"/>
      <c r="V9" s="30"/>
      <c r="W9" s="30"/>
      <c r="X9" s="29" t="s">
        <v>32</v>
      </c>
      <c r="Y9" s="29" t="s">
        <v>33</v>
      </c>
    </row>
    <row r="10" spans="1:25" ht="30" customHeight="1">
      <c r="B10" s="31" t="s">
        <v>34</v>
      </c>
      <c r="C10" s="32" t="s">
        <v>35</v>
      </c>
      <c r="D10" s="33" t="s">
        <v>36</v>
      </c>
      <c r="E10" s="34" t="s">
        <v>37</v>
      </c>
      <c r="F10" s="35" t="s">
        <v>38</v>
      </c>
      <c r="G10" s="36" t="s">
        <v>39</v>
      </c>
      <c r="H10" s="37">
        <v>3049</v>
      </c>
      <c r="I10" s="38" t="s">
        <v>40</v>
      </c>
      <c r="J10" s="39" t="s">
        <v>41</v>
      </c>
      <c r="K10" s="39" t="s">
        <v>42</v>
      </c>
      <c r="L10" s="39" t="s">
        <v>43</v>
      </c>
      <c r="M10" s="39" t="s">
        <v>44</v>
      </c>
      <c r="N10" s="39" t="s">
        <v>45</v>
      </c>
      <c r="O10" s="40" t="s">
        <v>46</v>
      </c>
      <c r="P10" s="41">
        <f>2/2</f>
        <v>1</v>
      </c>
      <c r="Q10" s="41">
        <f>2/2</f>
        <v>1</v>
      </c>
      <c r="R10" s="41">
        <f>T10</f>
        <v>0</v>
      </c>
      <c r="S10" s="41">
        <f>0/2</f>
        <v>0</v>
      </c>
      <c r="T10" s="42">
        <f>0/2</f>
        <v>0</v>
      </c>
      <c r="U10" s="43">
        <v>471000</v>
      </c>
      <c r="V10" s="43">
        <v>0</v>
      </c>
      <c r="W10" s="44">
        <v>0</v>
      </c>
      <c r="X10" s="45">
        <f>W10/U10</f>
        <v>0</v>
      </c>
      <c r="Y10" s="46">
        <v>0</v>
      </c>
    </row>
    <row r="11" spans="1:25" s="61" customFormat="1" ht="30" customHeight="1" thickBot="1">
      <c r="A11" s="4"/>
      <c r="B11" s="47" t="s">
        <v>34</v>
      </c>
      <c r="C11" s="48" t="s">
        <v>35</v>
      </c>
      <c r="D11" s="49" t="s">
        <v>36</v>
      </c>
      <c r="E11" s="50" t="s">
        <v>37</v>
      </c>
      <c r="F11" s="51" t="s">
        <v>38</v>
      </c>
      <c r="G11" s="52" t="s">
        <v>47</v>
      </c>
      <c r="H11" s="53">
        <v>3049</v>
      </c>
      <c r="I11" s="54"/>
      <c r="J11" s="55" t="s">
        <v>41</v>
      </c>
      <c r="K11" s="55" t="s">
        <v>42</v>
      </c>
      <c r="L11" s="55" t="s">
        <v>43</v>
      </c>
      <c r="M11" s="55" t="s">
        <v>44</v>
      </c>
      <c r="N11" s="55" t="s">
        <v>45</v>
      </c>
      <c r="O11" s="56"/>
      <c r="P11" s="57"/>
      <c r="Q11" s="57">
        <f>3/3</f>
        <v>1</v>
      </c>
      <c r="R11" s="57">
        <f>T11</f>
        <v>0</v>
      </c>
      <c r="S11" s="57">
        <f>0/3</f>
        <v>0</v>
      </c>
      <c r="T11" s="42">
        <f>0/3</f>
        <v>0</v>
      </c>
      <c r="U11" s="58">
        <v>716480.91</v>
      </c>
      <c r="V11" s="58">
        <v>0</v>
      </c>
      <c r="W11" s="59">
        <v>0</v>
      </c>
      <c r="X11" s="45">
        <f t="shared" ref="X11:Y20" si="0">W11/U11</f>
        <v>0</v>
      </c>
      <c r="Y11" s="60">
        <v>0</v>
      </c>
    </row>
    <row r="12" spans="1:25" s="61" customFormat="1" ht="36.75" customHeight="1" thickBot="1">
      <c r="A12" s="4"/>
      <c r="B12" s="47" t="s">
        <v>34</v>
      </c>
      <c r="C12" s="48" t="s">
        <v>35</v>
      </c>
      <c r="D12" s="49" t="s">
        <v>36</v>
      </c>
      <c r="E12" s="50" t="s">
        <v>37</v>
      </c>
      <c r="F12" s="51" t="s">
        <v>38</v>
      </c>
      <c r="G12" s="62" t="s">
        <v>48</v>
      </c>
      <c r="H12" s="63">
        <v>3049</v>
      </c>
      <c r="I12" s="64" t="s">
        <v>49</v>
      </c>
      <c r="J12" s="65"/>
      <c r="K12" s="65"/>
      <c r="L12" s="65"/>
      <c r="M12" s="65"/>
      <c r="N12" s="65"/>
      <c r="O12" s="66" t="s">
        <v>50</v>
      </c>
      <c r="P12" s="67">
        <f>48/48</f>
        <v>1</v>
      </c>
      <c r="Q12" s="67">
        <f>48/48</f>
        <v>1</v>
      </c>
      <c r="R12" s="67">
        <f>T12</f>
        <v>0</v>
      </c>
      <c r="S12" s="67">
        <f>0/48</f>
        <v>0</v>
      </c>
      <c r="T12" s="68">
        <f>0/48</f>
        <v>0</v>
      </c>
      <c r="U12" s="58">
        <v>806845.95</v>
      </c>
      <c r="V12" s="58">
        <v>0</v>
      </c>
      <c r="W12" s="59">
        <v>0</v>
      </c>
      <c r="X12" s="45">
        <f t="shared" si="0"/>
        <v>0</v>
      </c>
      <c r="Y12" s="60">
        <v>0</v>
      </c>
    </row>
    <row r="13" spans="1:25" s="61" customFormat="1" ht="36.75" customHeight="1" thickBot="1">
      <c r="A13" s="4"/>
      <c r="B13" s="47" t="s">
        <v>34</v>
      </c>
      <c r="C13" s="48" t="s">
        <v>35</v>
      </c>
      <c r="D13" s="49" t="s">
        <v>36</v>
      </c>
      <c r="E13" s="50" t="s">
        <v>37</v>
      </c>
      <c r="F13" s="51" t="s">
        <v>38</v>
      </c>
      <c r="G13" s="62" t="s">
        <v>51</v>
      </c>
      <c r="H13" s="63">
        <v>3049</v>
      </c>
      <c r="I13" s="64" t="s">
        <v>52</v>
      </c>
      <c r="J13" s="65"/>
      <c r="K13" s="65"/>
      <c r="L13" s="65"/>
      <c r="M13" s="65"/>
      <c r="N13" s="65"/>
      <c r="O13" s="66" t="s">
        <v>53</v>
      </c>
      <c r="P13" s="67">
        <f>1270/1270</f>
        <v>1</v>
      </c>
      <c r="Q13" s="67">
        <f>1270/1270</f>
        <v>1</v>
      </c>
      <c r="R13" s="67">
        <f t="shared" ref="R13:R28" si="1">T13</f>
        <v>0</v>
      </c>
      <c r="S13" s="67">
        <f>0/1270</f>
        <v>0</v>
      </c>
      <c r="T13" s="68">
        <f>0/1270</f>
        <v>0</v>
      </c>
      <c r="U13" s="58">
        <v>5032454.8600000003</v>
      </c>
      <c r="V13" s="58">
        <v>638050</v>
      </c>
      <c r="W13" s="59">
        <v>0</v>
      </c>
      <c r="X13" s="45">
        <f t="shared" si="0"/>
        <v>0</v>
      </c>
      <c r="Y13" s="69">
        <f>X13/V13</f>
        <v>0</v>
      </c>
    </row>
    <row r="14" spans="1:25" s="61" customFormat="1" ht="25.5" customHeight="1">
      <c r="A14" s="4"/>
      <c r="B14" s="47" t="s">
        <v>34</v>
      </c>
      <c r="C14" s="48" t="s">
        <v>35</v>
      </c>
      <c r="D14" s="49" t="s">
        <v>36</v>
      </c>
      <c r="E14" s="50" t="s">
        <v>37</v>
      </c>
      <c r="F14" s="51" t="s">
        <v>38</v>
      </c>
      <c r="G14" s="70" t="s">
        <v>54</v>
      </c>
      <c r="H14" s="71">
        <v>3049</v>
      </c>
      <c r="I14" s="72" t="s">
        <v>55</v>
      </c>
      <c r="J14" s="73"/>
      <c r="K14" s="73"/>
      <c r="L14" s="73"/>
      <c r="M14" s="73"/>
      <c r="N14" s="73"/>
      <c r="O14" s="74" t="s">
        <v>56</v>
      </c>
      <c r="P14" s="75">
        <f>1700/1700</f>
        <v>1</v>
      </c>
      <c r="Q14" s="76">
        <f>1700/1700</f>
        <v>1</v>
      </c>
      <c r="R14" s="76">
        <f t="shared" si="1"/>
        <v>0</v>
      </c>
      <c r="S14" s="76">
        <f>0/1700</f>
        <v>0</v>
      </c>
      <c r="T14" s="77">
        <f>0/1700</f>
        <v>0</v>
      </c>
      <c r="U14" s="78">
        <v>0</v>
      </c>
      <c r="V14" s="58">
        <v>0</v>
      </c>
      <c r="W14" s="59">
        <v>0</v>
      </c>
      <c r="X14" s="45">
        <v>0</v>
      </c>
      <c r="Y14" s="69">
        <v>0</v>
      </c>
    </row>
    <row r="15" spans="1:25" s="61" customFormat="1" ht="25.5" customHeight="1">
      <c r="A15" s="4"/>
      <c r="B15" s="47" t="s">
        <v>34</v>
      </c>
      <c r="C15" s="48" t="s">
        <v>35</v>
      </c>
      <c r="D15" s="49" t="s">
        <v>36</v>
      </c>
      <c r="E15" s="50" t="s">
        <v>37</v>
      </c>
      <c r="F15" s="51" t="s">
        <v>38</v>
      </c>
      <c r="G15" s="79" t="s">
        <v>57</v>
      </c>
      <c r="H15" s="80">
        <v>3049</v>
      </c>
      <c r="I15" s="81"/>
      <c r="J15" s="82"/>
      <c r="K15" s="82"/>
      <c r="L15" s="82"/>
      <c r="M15" s="82"/>
      <c r="N15" s="82"/>
      <c r="O15" s="83"/>
      <c r="P15" s="75"/>
      <c r="Q15" s="76"/>
      <c r="R15" s="76"/>
      <c r="S15" s="76"/>
      <c r="T15" s="77"/>
      <c r="U15" s="58">
        <v>33287633.899999999</v>
      </c>
      <c r="V15" s="58">
        <v>4733276.68</v>
      </c>
      <c r="W15" s="59">
        <v>0</v>
      </c>
      <c r="X15" s="45">
        <f t="shared" si="0"/>
        <v>0</v>
      </c>
      <c r="Y15" s="69">
        <f t="shared" si="0"/>
        <v>0</v>
      </c>
    </row>
    <row r="16" spans="1:25" s="61" customFormat="1" ht="25.5" customHeight="1" thickBot="1">
      <c r="A16" s="4"/>
      <c r="B16" s="47" t="s">
        <v>34</v>
      </c>
      <c r="C16" s="48" t="s">
        <v>35</v>
      </c>
      <c r="D16" s="49" t="s">
        <v>36</v>
      </c>
      <c r="E16" s="50" t="s">
        <v>37</v>
      </c>
      <c r="F16" s="51" t="s">
        <v>38</v>
      </c>
      <c r="G16" s="52" t="s">
        <v>58</v>
      </c>
      <c r="H16" s="53">
        <v>3049</v>
      </c>
      <c r="I16" s="84"/>
      <c r="J16" s="55"/>
      <c r="K16" s="55"/>
      <c r="L16" s="55"/>
      <c r="M16" s="55"/>
      <c r="N16" s="55"/>
      <c r="O16" s="85"/>
      <c r="P16" s="75"/>
      <c r="Q16" s="76"/>
      <c r="R16" s="76"/>
      <c r="S16" s="76"/>
      <c r="T16" s="77"/>
      <c r="U16" s="58">
        <v>3625031.63</v>
      </c>
      <c r="V16" s="58">
        <v>1344700</v>
      </c>
      <c r="W16" s="59">
        <v>0</v>
      </c>
      <c r="X16" s="45">
        <f t="shared" si="0"/>
        <v>0</v>
      </c>
      <c r="Y16" s="69">
        <f t="shared" si="0"/>
        <v>0</v>
      </c>
    </row>
    <row r="17" spans="1:25" s="61" customFormat="1" ht="28.5" customHeight="1">
      <c r="A17" s="4"/>
      <c r="B17" s="47" t="s">
        <v>34</v>
      </c>
      <c r="C17" s="48" t="s">
        <v>35</v>
      </c>
      <c r="D17" s="49" t="s">
        <v>36</v>
      </c>
      <c r="E17" s="50" t="s">
        <v>37</v>
      </c>
      <c r="F17" s="51" t="s">
        <v>38</v>
      </c>
      <c r="G17" s="70" t="s">
        <v>59</v>
      </c>
      <c r="H17" s="71">
        <v>3049</v>
      </c>
      <c r="I17" s="72" t="s">
        <v>60</v>
      </c>
      <c r="J17" s="73"/>
      <c r="K17" s="73"/>
      <c r="L17" s="73"/>
      <c r="M17" s="73"/>
      <c r="N17" s="73"/>
      <c r="O17" s="74" t="s">
        <v>61</v>
      </c>
      <c r="P17" s="75">
        <f>12/12</f>
        <v>1</v>
      </c>
      <c r="Q17" s="76">
        <f>12/12</f>
        <v>1</v>
      </c>
      <c r="R17" s="76">
        <f t="shared" si="1"/>
        <v>0</v>
      </c>
      <c r="S17" s="76">
        <f>0/12</f>
        <v>0</v>
      </c>
      <c r="T17" s="77">
        <f>0/12</f>
        <v>0</v>
      </c>
      <c r="U17" s="58">
        <v>1877909.68</v>
      </c>
      <c r="V17" s="58">
        <v>4104424.76</v>
      </c>
      <c r="W17" s="59">
        <v>0</v>
      </c>
      <c r="X17" s="45">
        <f t="shared" si="0"/>
        <v>0</v>
      </c>
      <c r="Y17" s="69">
        <f t="shared" si="0"/>
        <v>0</v>
      </c>
    </row>
    <row r="18" spans="1:25" s="61" customFormat="1" ht="28.5" customHeight="1" thickBot="1">
      <c r="A18" s="4"/>
      <c r="B18" s="47" t="s">
        <v>34</v>
      </c>
      <c r="C18" s="48" t="s">
        <v>35</v>
      </c>
      <c r="D18" s="49" t="s">
        <v>36</v>
      </c>
      <c r="E18" s="50" t="s">
        <v>37</v>
      </c>
      <c r="F18" s="51" t="s">
        <v>38</v>
      </c>
      <c r="G18" s="52" t="s">
        <v>62</v>
      </c>
      <c r="H18" s="53">
        <v>3049</v>
      </c>
      <c r="I18" s="84"/>
      <c r="J18" s="55"/>
      <c r="K18" s="55"/>
      <c r="L18" s="55"/>
      <c r="M18" s="55"/>
      <c r="N18" s="55"/>
      <c r="O18" s="85"/>
      <c r="P18" s="75"/>
      <c r="Q18" s="76"/>
      <c r="R18" s="76"/>
      <c r="S18" s="76"/>
      <c r="T18" s="77"/>
      <c r="U18" s="58">
        <v>1534095.92</v>
      </c>
      <c r="V18" s="58">
        <v>0</v>
      </c>
      <c r="W18" s="59">
        <v>0</v>
      </c>
      <c r="X18" s="45">
        <f t="shared" si="0"/>
        <v>0</v>
      </c>
      <c r="Y18" s="69">
        <v>0</v>
      </c>
    </row>
    <row r="19" spans="1:25" s="61" customFormat="1" ht="36.75" customHeight="1" thickBot="1">
      <c r="A19" s="4"/>
      <c r="B19" s="47" t="s">
        <v>34</v>
      </c>
      <c r="C19" s="48" t="s">
        <v>63</v>
      </c>
      <c r="D19" s="49" t="s">
        <v>36</v>
      </c>
      <c r="E19" s="50" t="s">
        <v>37</v>
      </c>
      <c r="F19" s="51" t="s">
        <v>38</v>
      </c>
      <c r="G19" s="62" t="s">
        <v>64</v>
      </c>
      <c r="H19" s="63">
        <v>3049</v>
      </c>
      <c r="I19" s="64" t="s">
        <v>65</v>
      </c>
      <c r="J19" s="65"/>
      <c r="K19" s="65"/>
      <c r="L19" s="65"/>
      <c r="M19" s="65"/>
      <c r="N19" s="65"/>
      <c r="O19" s="66" t="s">
        <v>66</v>
      </c>
      <c r="P19" s="67">
        <f>50/50</f>
        <v>1</v>
      </c>
      <c r="Q19" s="67">
        <f>50/50</f>
        <v>1</v>
      </c>
      <c r="R19" s="67">
        <f t="shared" si="1"/>
        <v>0</v>
      </c>
      <c r="S19" s="67">
        <f>0/50</f>
        <v>0</v>
      </c>
      <c r="T19" s="68">
        <f>0/50</f>
        <v>0</v>
      </c>
      <c r="U19" s="78">
        <v>547277.72</v>
      </c>
      <c r="V19" s="58">
        <v>10000</v>
      </c>
      <c r="W19" s="59">
        <v>0</v>
      </c>
      <c r="X19" s="45">
        <f t="shared" si="0"/>
        <v>0</v>
      </c>
      <c r="Y19" s="69">
        <f t="shared" si="0"/>
        <v>0</v>
      </c>
    </row>
    <row r="20" spans="1:25" s="61" customFormat="1" ht="36.75" customHeight="1" thickBot="1">
      <c r="A20" s="4"/>
      <c r="B20" s="47" t="s">
        <v>34</v>
      </c>
      <c r="C20" s="48" t="s">
        <v>35</v>
      </c>
      <c r="D20" s="49" t="s">
        <v>36</v>
      </c>
      <c r="E20" s="50" t="s">
        <v>37</v>
      </c>
      <c r="F20" s="51" t="s">
        <v>38</v>
      </c>
      <c r="G20" s="62" t="s">
        <v>67</v>
      </c>
      <c r="H20" s="63">
        <v>3049</v>
      </c>
      <c r="I20" s="64" t="s">
        <v>68</v>
      </c>
      <c r="J20" s="65"/>
      <c r="K20" s="65"/>
      <c r="L20" s="65"/>
      <c r="M20" s="65"/>
      <c r="N20" s="65"/>
      <c r="O20" s="66" t="s">
        <v>69</v>
      </c>
      <c r="P20" s="67">
        <f>1228/1228</f>
        <v>1</v>
      </c>
      <c r="Q20" s="67">
        <f>1228/1228</f>
        <v>1</v>
      </c>
      <c r="R20" s="67">
        <f t="shared" si="1"/>
        <v>0</v>
      </c>
      <c r="S20" s="67">
        <f>0/1228</f>
        <v>0</v>
      </c>
      <c r="T20" s="68">
        <f>0/1228</f>
        <v>0</v>
      </c>
      <c r="U20" s="58">
        <v>2064110.62</v>
      </c>
      <c r="V20" s="58">
        <v>80311.149999999994</v>
      </c>
      <c r="W20" s="59">
        <v>0</v>
      </c>
      <c r="X20" s="45">
        <f t="shared" si="0"/>
        <v>0</v>
      </c>
      <c r="Y20" s="69">
        <f>X20/V20</f>
        <v>0</v>
      </c>
    </row>
    <row r="21" spans="1:25" s="61" customFormat="1" ht="38.25" customHeight="1">
      <c r="A21" s="4"/>
      <c r="B21" s="86" t="s">
        <v>34</v>
      </c>
      <c r="C21" s="87" t="s">
        <v>35</v>
      </c>
      <c r="D21" s="88" t="s">
        <v>36</v>
      </c>
      <c r="E21" s="88" t="s">
        <v>37</v>
      </c>
      <c r="F21" s="89" t="s">
        <v>38</v>
      </c>
      <c r="G21" s="90" t="s">
        <v>70</v>
      </c>
      <c r="H21" s="90">
        <v>3049</v>
      </c>
      <c r="I21" s="91" t="s">
        <v>71</v>
      </c>
      <c r="J21" s="73"/>
      <c r="K21" s="73"/>
      <c r="L21" s="73"/>
      <c r="M21" s="73"/>
      <c r="N21" s="73"/>
      <c r="O21" s="92" t="s">
        <v>72</v>
      </c>
      <c r="P21" s="67">
        <f>120/120</f>
        <v>1</v>
      </c>
      <c r="Q21" s="67">
        <f>120/120</f>
        <v>1</v>
      </c>
      <c r="R21" s="67">
        <f t="shared" si="1"/>
        <v>0</v>
      </c>
      <c r="S21" s="67">
        <f>0/120</f>
        <v>0</v>
      </c>
      <c r="T21" s="68">
        <f>0/120</f>
        <v>0</v>
      </c>
      <c r="U21" s="93">
        <v>600230.16</v>
      </c>
      <c r="V21" s="93">
        <v>538000.16</v>
      </c>
      <c r="W21" s="94">
        <v>0</v>
      </c>
      <c r="X21" s="95">
        <f>W21/U21</f>
        <v>0</v>
      </c>
      <c r="Y21" s="95">
        <f>X21/V21</f>
        <v>0</v>
      </c>
    </row>
    <row r="22" spans="1:25" s="61" customFormat="1" ht="28.5" customHeight="1" thickBot="1">
      <c r="A22" s="4"/>
      <c r="B22" s="86"/>
      <c r="C22" s="87"/>
      <c r="D22" s="88"/>
      <c r="E22" s="88"/>
      <c r="F22" s="89"/>
      <c r="G22" s="96"/>
      <c r="H22" s="96"/>
      <c r="I22" s="97" t="s">
        <v>73</v>
      </c>
      <c r="J22" s="55"/>
      <c r="K22" s="55"/>
      <c r="L22" s="55"/>
      <c r="M22" s="55"/>
      <c r="N22" s="55"/>
      <c r="O22" s="98" t="s">
        <v>74</v>
      </c>
      <c r="P22" s="67">
        <f>12/12</f>
        <v>1</v>
      </c>
      <c r="Q22" s="67">
        <f>12/12</f>
        <v>1</v>
      </c>
      <c r="R22" s="67">
        <f t="shared" si="1"/>
        <v>0</v>
      </c>
      <c r="S22" s="67">
        <f>0/12</f>
        <v>0</v>
      </c>
      <c r="T22" s="68">
        <f>0/12</f>
        <v>0</v>
      </c>
      <c r="U22" s="93"/>
      <c r="V22" s="93"/>
      <c r="W22" s="94"/>
      <c r="X22" s="95"/>
      <c r="Y22" s="95"/>
    </row>
    <row r="23" spans="1:25" s="61" customFormat="1" ht="36.75" customHeight="1" thickBot="1">
      <c r="A23" s="4"/>
      <c r="B23" s="47" t="s">
        <v>34</v>
      </c>
      <c r="C23" s="48" t="s">
        <v>35</v>
      </c>
      <c r="D23" s="49" t="s">
        <v>36</v>
      </c>
      <c r="E23" s="50" t="s">
        <v>37</v>
      </c>
      <c r="F23" s="51" t="s">
        <v>38</v>
      </c>
      <c r="G23" s="62" t="s">
        <v>75</v>
      </c>
      <c r="H23" s="63">
        <v>3049</v>
      </c>
      <c r="I23" s="64" t="s">
        <v>76</v>
      </c>
      <c r="J23" s="65"/>
      <c r="K23" s="65"/>
      <c r="L23" s="65"/>
      <c r="M23" s="65"/>
      <c r="N23" s="65"/>
      <c r="O23" s="66" t="s">
        <v>77</v>
      </c>
      <c r="P23" s="67">
        <f>60/60</f>
        <v>1</v>
      </c>
      <c r="Q23" s="67">
        <f>60/60</f>
        <v>1</v>
      </c>
      <c r="R23" s="67">
        <f t="shared" si="1"/>
        <v>0</v>
      </c>
      <c r="S23" s="67">
        <f>0/60</f>
        <v>0</v>
      </c>
      <c r="T23" s="68">
        <f>0/60</f>
        <v>0</v>
      </c>
      <c r="U23" s="58">
        <v>431700.91</v>
      </c>
      <c r="V23" s="58">
        <v>0</v>
      </c>
      <c r="W23" s="59">
        <v>0</v>
      </c>
      <c r="X23" s="95">
        <f t="shared" ref="X23" si="2">W23/U23</f>
        <v>0</v>
      </c>
      <c r="Y23" s="60">
        <v>0</v>
      </c>
    </row>
    <row r="24" spans="1:25" s="61" customFormat="1" ht="36.75" customHeight="1" thickBot="1">
      <c r="A24" s="4"/>
      <c r="B24" s="47" t="s">
        <v>34</v>
      </c>
      <c r="C24" s="48" t="s">
        <v>35</v>
      </c>
      <c r="D24" s="49" t="s">
        <v>36</v>
      </c>
      <c r="E24" s="50" t="s">
        <v>37</v>
      </c>
      <c r="F24" s="51" t="s">
        <v>38</v>
      </c>
      <c r="G24" s="62" t="s">
        <v>78</v>
      </c>
      <c r="H24" s="63">
        <v>3049</v>
      </c>
      <c r="I24" s="64" t="s">
        <v>79</v>
      </c>
      <c r="J24" s="65"/>
      <c r="K24" s="65"/>
      <c r="L24" s="65"/>
      <c r="M24" s="65"/>
      <c r="N24" s="65"/>
      <c r="O24" s="66" t="s">
        <v>80</v>
      </c>
      <c r="P24" s="67">
        <f>150/150</f>
        <v>1</v>
      </c>
      <c r="Q24" s="67">
        <f>150/150</f>
        <v>1</v>
      </c>
      <c r="R24" s="67">
        <f t="shared" si="1"/>
        <v>0</v>
      </c>
      <c r="S24" s="67">
        <f>0/150</f>
        <v>0</v>
      </c>
      <c r="T24" s="68">
        <f>0/150</f>
        <v>0</v>
      </c>
      <c r="U24" s="58">
        <v>200000</v>
      </c>
      <c r="V24" s="58">
        <v>0</v>
      </c>
      <c r="W24" s="59">
        <v>0</v>
      </c>
      <c r="X24" s="95"/>
      <c r="Y24" s="60">
        <v>0</v>
      </c>
    </row>
    <row r="25" spans="1:25" s="61" customFormat="1" ht="36.75" customHeight="1" thickBot="1">
      <c r="A25" s="4"/>
      <c r="B25" s="47" t="s">
        <v>34</v>
      </c>
      <c r="C25" s="48" t="s">
        <v>35</v>
      </c>
      <c r="D25" s="49" t="s">
        <v>36</v>
      </c>
      <c r="E25" s="50" t="s">
        <v>37</v>
      </c>
      <c r="F25" s="51" t="s">
        <v>38</v>
      </c>
      <c r="G25" s="62" t="s">
        <v>81</v>
      </c>
      <c r="H25" s="63">
        <v>3049</v>
      </c>
      <c r="I25" s="64" t="s">
        <v>82</v>
      </c>
      <c r="J25" s="65"/>
      <c r="K25" s="65"/>
      <c r="L25" s="65"/>
      <c r="M25" s="65"/>
      <c r="N25" s="65"/>
      <c r="O25" s="66" t="s">
        <v>83</v>
      </c>
      <c r="P25" s="67">
        <f>400/400</f>
        <v>1</v>
      </c>
      <c r="Q25" s="67">
        <f>400/400</f>
        <v>1</v>
      </c>
      <c r="R25" s="67">
        <f t="shared" si="1"/>
        <v>0</v>
      </c>
      <c r="S25" s="67">
        <f>0/400</f>
        <v>0</v>
      </c>
      <c r="T25" s="68">
        <f>0/400</f>
        <v>0</v>
      </c>
      <c r="U25" s="58">
        <v>583845.94999999995</v>
      </c>
      <c r="V25" s="58">
        <v>0</v>
      </c>
      <c r="W25" s="59">
        <v>0</v>
      </c>
      <c r="X25" s="95">
        <f t="shared" ref="X25" si="3">W25/U25</f>
        <v>0</v>
      </c>
      <c r="Y25" s="60">
        <v>0</v>
      </c>
    </row>
    <row r="26" spans="1:25" ht="44.25" customHeight="1" thickBot="1">
      <c r="B26" s="99" t="s">
        <v>34</v>
      </c>
      <c r="C26" s="100" t="s">
        <v>35</v>
      </c>
      <c r="D26" s="101" t="s">
        <v>36</v>
      </c>
      <c r="E26" s="34" t="s">
        <v>37</v>
      </c>
      <c r="F26" s="35" t="s">
        <v>38</v>
      </c>
      <c r="G26" s="102" t="s">
        <v>84</v>
      </c>
      <c r="H26" s="103">
        <v>3049</v>
      </c>
      <c r="I26" s="104" t="s">
        <v>85</v>
      </c>
      <c r="J26" s="105" t="s">
        <v>41</v>
      </c>
      <c r="K26" s="105" t="s">
        <v>42</v>
      </c>
      <c r="L26" s="105" t="s">
        <v>43</v>
      </c>
      <c r="M26" s="105" t="s">
        <v>86</v>
      </c>
      <c r="N26" s="105"/>
      <c r="O26" s="106"/>
      <c r="P26" s="107"/>
      <c r="Q26" s="107"/>
      <c r="R26" s="67">
        <f t="shared" si="1"/>
        <v>0</v>
      </c>
      <c r="S26" s="107"/>
      <c r="T26" s="108"/>
      <c r="U26" s="109">
        <v>506177.89</v>
      </c>
      <c r="V26" s="109">
        <v>506177.89</v>
      </c>
      <c r="W26" s="44">
        <v>0</v>
      </c>
      <c r="X26" s="95"/>
      <c r="Y26" s="45">
        <f>X25/V26</f>
        <v>0</v>
      </c>
    </row>
    <row r="27" spans="1:25" ht="44.25" customHeight="1">
      <c r="B27" s="99" t="s">
        <v>34</v>
      </c>
      <c r="C27" s="100" t="s">
        <v>35</v>
      </c>
      <c r="D27" s="101" t="s">
        <v>36</v>
      </c>
      <c r="E27" s="34" t="s">
        <v>37</v>
      </c>
      <c r="F27" s="34" t="s">
        <v>38</v>
      </c>
      <c r="G27" s="110" t="s">
        <v>87</v>
      </c>
      <c r="H27" s="111">
        <v>3049</v>
      </c>
      <c r="I27" s="112"/>
      <c r="J27" s="113" t="s">
        <v>41</v>
      </c>
      <c r="K27" s="113" t="s">
        <v>42</v>
      </c>
      <c r="L27" s="113"/>
      <c r="M27" s="113"/>
      <c r="N27" s="113"/>
      <c r="O27" s="114"/>
      <c r="P27" s="107"/>
      <c r="Q27" s="107"/>
      <c r="R27" s="67">
        <f t="shared" si="1"/>
        <v>0</v>
      </c>
      <c r="S27" s="107"/>
      <c r="T27" s="108"/>
      <c r="U27" s="109">
        <v>13327386.109999999</v>
      </c>
      <c r="V27" s="109">
        <v>45228.75</v>
      </c>
      <c r="W27" s="44">
        <v>0</v>
      </c>
      <c r="X27" s="95">
        <f t="shared" ref="X27" si="4">W27/U27</f>
        <v>0</v>
      </c>
      <c r="Y27" s="45">
        <f>X27/V27</f>
        <v>0</v>
      </c>
    </row>
    <row r="28" spans="1:25" s="122" customFormat="1" ht="44.25" customHeight="1">
      <c r="A28" s="115"/>
      <c r="B28" s="99" t="s">
        <v>34</v>
      </c>
      <c r="C28" s="100" t="s">
        <v>35</v>
      </c>
      <c r="D28" s="101" t="s">
        <v>36</v>
      </c>
      <c r="E28" s="34" t="s">
        <v>37</v>
      </c>
      <c r="F28" s="34" t="s">
        <v>38</v>
      </c>
      <c r="G28" s="116" t="s">
        <v>88</v>
      </c>
      <c r="H28" s="111">
        <v>3049</v>
      </c>
      <c r="I28" s="112"/>
      <c r="J28" s="113" t="s">
        <v>41</v>
      </c>
      <c r="K28" s="113" t="s">
        <v>89</v>
      </c>
      <c r="L28" s="113"/>
      <c r="M28" s="113"/>
      <c r="N28" s="117"/>
      <c r="O28" s="118"/>
      <c r="P28" s="119"/>
      <c r="Q28" s="119"/>
      <c r="R28" s="67">
        <f t="shared" si="1"/>
        <v>0</v>
      </c>
      <c r="S28" s="120"/>
      <c r="T28" s="108"/>
      <c r="U28" s="121">
        <v>3416803.69</v>
      </c>
      <c r="V28" s="109">
        <v>0</v>
      </c>
      <c r="W28" s="44">
        <v>0</v>
      </c>
      <c r="X28" s="95"/>
      <c r="Y28" s="46">
        <v>0</v>
      </c>
    </row>
    <row r="29" spans="1:25" s="122" customFormat="1" ht="44.25" customHeight="1">
      <c r="A29" s="115"/>
      <c r="B29" s="99" t="s">
        <v>34</v>
      </c>
      <c r="C29" s="100" t="s">
        <v>35</v>
      </c>
      <c r="D29" s="101" t="s">
        <v>36</v>
      </c>
      <c r="E29" s="34" t="s">
        <v>37</v>
      </c>
      <c r="F29" s="34" t="s">
        <v>38</v>
      </c>
      <c r="G29" s="116" t="s">
        <v>90</v>
      </c>
      <c r="H29" s="111">
        <v>3049</v>
      </c>
      <c r="I29" s="112"/>
      <c r="J29" s="113" t="s">
        <v>41</v>
      </c>
      <c r="K29" s="113" t="s">
        <v>89</v>
      </c>
      <c r="L29" s="113"/>
      <c r="M29" s="113"/>
      <c r="N29" s="117"/>
      <c r="O29" s="118"/>
      <c r="P29" s="120"/>
      <c r="Q29" s="120"/>
      <c r="R29" s="120"/>
      <c r="S29" s="120"/>
      <c r="T29" s="108"/>
      <c r="U29" s="121">
        <v>1616938.74</v>
      </c>
      <c r="V29" s="109">
        <v>0</v>
      </c>
      <c r="W29" s="44">
        <v>0</v>
      </c>
      <c r="X29" s="95">
        <f>W29/U29</f>
        <v>0</v>
      </c>
      <c r="Y29" s="46">
        <v>0</v>
      </c>
    </row>
    <row r="30" spans="1:25">
      <c r="B30" s="123"/>
      <c r="C30" s="124"/>
      <c r="D30" s="125"/>
      <c r="E30" s="126"/>
      <c r="F30" s="126"/>
      <c r="G30" s="127"/>
      <c r="H30" s="128"/>
      <c r="I30" s="128"/>
      <c r="J30" s="129"/>
      <c r="K30" s="129"/>
      <c r="L30" s="129"/>
      <c r="M30" s="129"/>
      <c r="N30" s="129"/>
      <c r="O30" s="126"/>
      <c r="P30" s="130"/>
      <c r="Q30" s="131"/>
      <c r="R30" s="131"/>
      <c r="S30" s="131"/>
      <c r="T30" s="132"/>
      <c r="U30" s="133"/>
      <c r="V30" s="133"/>
      <c r="W30" s="132"/>
      <c r="X30" s="95"/>
      <c r="Y30" s="134"/>
    </row>
    <row r="31" spans="1:25" s="145" customFormat="1">
      <c r="A31" s="135"/>
      <c r="B31" s="136"/>
      <c r="C31" s="137" t="s">
        <v>91</v>
      </c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  <c r="Q31" s="141"/>
      <c r="R31" s="141"/>
      <c r="S31" s="141"/>
      <c r="T31" s="142"/>
      <c r="U31" s="143">
        <f>SUM(U10:U29)</f>
        <v>70645924.639999986</v>
      </c>
      <c r="V31" s="143">
        <f>SUM(V10:V29)</f>
        <v>12000169.390000001</v>
      </c>
      <c r="W31" s="144">
        <f>SUM(W10:W29)</f>
        <v>0</v>
      </c>
      <c r="X31" s="144"/>
      <c r="Y31" s="144"/>
    </row>
    <row r="32" spans="1:25">
      <c r="B32" s="1"/>
      <c r="C32" s="1"/>
      <c r="D32" s="14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U32" s="147"/>
      <c r="V32" s="148"/>
      <c r="W32" s="149"/>
    </row>
    <row r="33" spans="2:25">
      <c r="B33" s="150" t="s">
        <v>92</v>
      </c>
      <c r="G33" s="1"/>
      <c r="H33" s="1"/>
      <c r="I33" s="1"/>
      <c r="J33" s="1"/>
      <c r="K33" s="1"/>
      <c r="L33" s="1"/>
      <c r="M33" s="1"/>
      <c r="N33" s="1"/>
      <c r="O33" s="1"/>
      <c r="U33" s="147"/>
      <c r="V33" s="147"/>
      <c r="W33" s="147"/>
    </row>
    <row r="34" spans="2:25">
      <c r="U34" s="147"/>
      <c r="V34" s="152"/>
    </row>
    <row r="35" spans="2:25">
      <c r="P35" s="153"/>
      <c r="Q35" s="154"/>
      <c r="R35" s="154"/>
      <c r="S35" s="154"/>
      <c r="T35" s="154"/>
      <c r="U35" s="154"/>
      <c r="V35" s="154"/>
      <c r="W35" s="154"/>
      <c r="X35" s="154"/>
      <c r="Y35" s="154"/>
    </row>
    <row r="36" spans="2:25">
      <c r="I36" s="154"/>
      <c r="J36" s="154"/>
      <c r="K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</row>
    <row r="37" spans="2:25">
      <c r="C37" s="154"/>
      <c r="D37" s="155"/>
      <c r="E37" s="154"/>
      <c r="F37" s="154"/>
      <c r="G37" s="154"/>
      <c r="H37" s="154"/>
      <c r="I37" s="154"/>
      <c r="J37" s="156"/>
      <c r="K37" s="156"/>
      <c r="L37" s="156"/>
      <c r="M37" s="154"/>
      <c r="P37" s="157"/>
      <c r="Q37" s="157"/>
      <c r="R37" s="157"/>
      <c r="S37" s="157"/>
      <c r="T37" s="154"/>
      <c r="U37" s="154"/>
      <c r="V37" s="155"/>
      <c r="W37" s="155"/>
      <c r="X37" s="154"/>
      <c r="Y37" s="154"/>
    </row>
    <row r="38" spans="2:25">
      <c r="C38" s="154"/>
      <c r="D38" s="155"/>
      <c r="E38" s="154"/>
      <c r="F38" s="154"/>
      <c r="G38" s="154"/>
      <c r="H38" s="158"/>
      <c r="J38" s="151"/>
      <c r="K38" s="151" t="s">
        <v>93</v>
      </c>
      <c r="L38" s="158"/>
      <c r="M38" s="158"/>
      <c r="P38" s="157"/>
      <c r="Q38" s="157"/>
      <c r="R38" s="157"/>
      <c r="S38" s="157"/>
      <c r="T38" s="154"/>
      <c r="U38" s="154"/>
      <c r="V38" s="155"/>
      <c r="W38" s="155"/>
      <c r="X38" s="154"/>
      <c r="Y38" s="154"/>
    </row>
    <row r="39" spans="2:25">
      <c r="C39" s="154"/>
      <c r="D39" s="155"/>
      <c r="E39" s="154"/>
      <c r="F39" s="154"/>
      <c r="G39" s="154"/>
      <c r="H39" s="158"/>
      <c r="J39" s="151"/>
      <c r="K39" s="151" t="s">
        <v>94</v>
      </c>
      <c r="L39" s="158"/>
      <c r="M39" s="158"/>
      <c r="P39" s="155"/>
      <c r="Q39" s="155"/>
      <c r="R39" s="155"/>
      <c r="S39" s="154"/>
      <c r="T39" s="154"/>
      <c r="U39" s="154"/>
      <c r="V39" s="154"/>
      <c r="W39" s="154"/>
      <c r="X39" s="154"/>
      <c r="Y39" s="154"/>
    </row>
    <row r="40" spans="2:25">
      <c r="P40" s="153"/>
      <c r="Q40" s="154"/>
      <c r="R40" s="154"/>
      <c r="S40" s="154"/>
      <c r="T40" s="154"/>
      <c r="U40" s="154"/>
      <c r="V40" s="154"/>
      <c r="W40" s="154"/>
      <c r="X40" s="154"/>
      <c r="Y40" s="154"/>
    </row>
    <row r="41" spans="2:25">
      <c r="P41" s="153"/>
      <c r="Q41" s="154"/>
      <c r="R41" s="154"/>
      <c r="S41" s="154"/>
      <c r="T41" s="154"/>
      <c r="U41" s="154"/>
      <c r="V41" s="154"/>
      <c r="W41" s="154"/>
      <c r="X41" s="154"/>
      <c r="Y41" s="154"/>
    </row>
  </sheetData>
  <mergeCells count="70">
    <mergeCell ref="P38:S38"/>
    <mergeCell ref="X25:X26"/>
    <mergeCell ref="X27:X28"/>
    <mergeCell ref="X29:X30"/>
    <mergeCell ref="C31:D31"/>
    <mergeCell ref="P31:T31"/>
    <mergeCell ref="P37:S37"/>
    <mergeCell ref="U21:U22"/>
    <mergeCell ref="V21:V22"/>
    <mergeCell ref="W21:W22"/>
    <mergeCell ref="X21:X22"/>
    <mergeCell ref="Y21:Y22"/>
    <mergeCell ref="X23:X24"/>
    <mergeCell ref="T17:T18"/>
    <mergeCell ref="B21:B22"/>
    <mergeCell ref="C21:C22"/>
    <mergeCell ref="D21:D22"/>
    <mergeCell ref="E21:E22"/>
    <mergeCell ref="F21:F22"/>
    <mergeCell ref="G21:G22"/>
    <mergeCell ref="H21:H22"/>
    <mergeCell ref="I17:I18"/>
    <mergeCell ref="O17:O18"/>
    <mergeCell ref="P17:P18"/>
    <mergeCell ref="Q17:Q18"/>
    <mergeCell ref="R17:R18"/>
    <mergeCell ref="S17:S18"/>
    <mergeCell ref="T10:T11"/>
    <mergeCell ref="I14:I16"/>
    <mergeCell ref="O14:O16"/>
    <mergeCell ref="P14:P16"/>
    <mergeCell ref="Q14:Q16"/>
    <mergeCell ref="R14:R16"/>
    <mergeCell ref="S14:S16"/>
    <mergeCell ref="T14:T16"/>
    <mergeCell ref="U8:U9"/>
    <mergeCell ref="V8:V9"/>
    <mergeCell ref="W8:W9"/>
    <mergeCell ref="X8:Y8"/>
    <mergeCell ref="I10:I11"/>
    <mergeCell ref="O10:O11"/>
    <mergeCell ref="P10:P11"/>
    <mergeCell ref="Q10:Q11"/>
    <mergeCell ref="R10:R11"/>
    <mergeCell ref="S10:S1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Señalar la dimensión bajo la cual se mide el objetivo. Ej: eficiencia, eficacia, economía, calidad." sqref="L8:L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Indicar si el indicador es estratégico o de gestión." sqref="K8:K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Unidad responsable del programa." sqref="H8:H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eje al que se encuentra alineado el programa." sqref="B8:B9"/>
    <dataValidation allowBlank="1" showInputMessage="1" showErrorMessage="1" prompt="Valor absoluto y relativo que registre el gasto con relación a la meta anual." sqref="U7:Y7"/>
    <dataValidation allowBlank="1" showInputMessage="1" showErrorMessage="1" prompt="Nivel cuantificable anual de las metas aprobadas y modificadas." sqref="P7:T7"/>
  </dataValidations>
  <printOptions horizontalCentered="1"/>
  <pageMargins left="7.874015748031496E-2" right="7.874015748031496E-2" top="0.74803149606299213" bottom="0.74803149606299213" header="0.31496062992125984" footer="0.31496062992125984"/>
  <pageSetup scale="35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A MARZO 2022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2022-05-04T18:04:51Z</dcterms:created>
  <dcterms:modified xsi:type="dcterms:W3CDTF">2022-05-04T18:05:31Z</dcterms:modified>
</cp:coreProperties>
</file>